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veien\Documents\"/>
    </mc:Choice>
  </mc:AlternateContent>
  <xr:revisionPtr revIDLastSave="0" documentId="8_{ED9B8C37-E606-4919-973F-6B1F35AC838C}" xr6:coauthVersionLast="45" xr6:coauthVersionMax="45" xr10:uidLastSave="{00000000-0000-0000-0000-000000000000}"/>
  <bookViews>
    <workbookView xWindow="-120" yWindow="-120" windowWidth="29040" windowHeight="15840" firstSheet="4" activeTab="8" xr2:uid="{00000000-000D-0000-FFFF-FFFF00000000}"/>
  </bookViews>
  <sheets>
    <sheet name="Veiledning" sheetId="6" r:id="rId1"/>
    <sheet name="Kontoplan" sheetId="14" r:id="rId2"/>
    <sheet name="Inntekter" sheetId="9" r:id="rId3"/>
    <sheet name="Grunnlag lønn" sheetId="12" r:id="rId4"/>
    <sheet name="Årslønn 2020 Ansatte" sheetId="2" r:id="rId5"/>
    <sheet name="Lønnsbudsjett 2020" sheetId="1" r:id="rId6"/>
    <sheet name="Prognose 31.12.19" sheetId="13" r:id="rId7"/>
    <sheet name="Sheet1" sheetId="16" r:id="rId8"/>
    <sheet name="Periodisert budsjett 2020" sheetId="4" r:id="rId9"/>
    <sheet name="Sammenstilling" sheetId="7" r:id="rId10"/>
    <sheet name="Oversikt" sheetId="8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6" l="1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6" i="16"/>
  <c r="N24" i="12" l="1"/>
  <c r="N23" i="12"/>
  <c r="N22" i="12"/>
  <c r="N21" i="12"/>
  <c r="O20" i="12"/>
  <c r="O19" i="12"/>
  <c r="O18" i="12"/>
  <c r="N17" i="12"/>
  <c r="O16" i="12"/>
  <c r="O15" i="12"/>
  <c r="O14" i="12"/>
  <c r="N13" i="12"/>
  <c r="C22" i="4" l="1"/>
  <c r="D22" i="4" s="1"/>
  <c r="E22" i="4" s="1"/>
  <c r="F22" i="4" s="1"/>
  <c r="G22" i="4" s="1"/>
  <c r="H22" i="4" s="1"/>
  <c r="I22" i="4" s="1"/>
  <c r="J22" i="4" s="1"/>
  <c r="K22" i="4" s="1"/>
  <c r="O12" i="4"/>
  <c r="I31" i="4" l="1"/>
  <c r="H31" i="4"/>
  <c r="C31" i="4"/>
  <c r="C42" i="4" l="1"/>
  <c r="D42" i="4" s="1"/>
  <c r="E42" i="4" s="1"/>
  <c r="F42" i="4" s="1"/>
  <c r="G42" i="4" s="1"/>
  <c r="H42" i="4" s="1"/>
  <c r="I42" i="4" s="1"/>
  <c r="J42" i="4" s="1"/>
  <c r="K42" i="4" s="1"/>
  <c r="L42" i="4" s="1"/>
  <c r="M42" i="4" s="1"/>
  <c r="N42" i="4" s="1"/>
  <c r="C50" i="4" l="1"/>
  <c r="D50" i="4" s="1"/>
  <c r="E50" i="4" s="1"/>
  <c r="F50" i="4" s="1"/>
  <c r="G50" i="4" s="1"/>
  <c r="H50" i="4" s="1"/>
  <c r="I50" i="4" s="1"/>
  <c r="J50" i="4" s="1"/>
  <c r="K50" i="4" s="1"/>
  <c r="L50" i="4" s="1"/>
  <c r="M50" i="4" s="1"/>
  <c r="N50" i="4" s="1"/>
  <c r="C46" i="4"/>
  <c r="D46" i="4" s="1"/>
  <c r="E46" i="4" s="1"/>
  <c r="F46" i="4" s="1"/>
  <c r="G46" i="4" s="1"/>
  <c r="H46" i="4" s="1"/>
  <c r="I46" i="4" s="1"/>
  <c r="J46" i="4" s="1"/>
  <c r="K46" i="4" s="1"/>
  <c r="L46" i="4" s="1"/>
  <c r="M46" i="4" s="1"/>
  <c r="N46" i="4" s="1"/>
  <c r="E47" i="4"/>
  <c r="F47" i="4" s="1"/>
  <c r="H47" i="4" s="1"/>
  <c r="I47" i="4" s="1"/>
  <c r="J47" i="4" s="1"/>
  <c r="K47" i="4" s="1"/>
  <c r="L47" i="4" s="1"/>
  <c r="N47" i="4" s="1"/>
  <c r="C48" i="4"/>
  <c r="D48" i="4" s="1"/>
  <c r="E48" i="4" s="1"/>
  <c r="F48" i="4" s="1"/>
  <c r="G48" i="4" s="1"/>
  <c r="H48" i="4" s="1"/>
  <c r="I48" i="4" s="1"/>
  <c r="J48" i="4" s="1"/>
  <c r="K48" i="4" s="1"/>
  <c r="L48" i="4" s="1"/>
  <c r="M48" i="4" s="1"/>
  <c r="N48" i="4" s="1"/>
  <c r="C49" i="4"/>
  <c r="D49" i="4" s="1"/>
  <c r="E49" i="4" s="1"/>
  <c r="F49" i="4" s="1"/>
  <c r="G49" i="4" s="1"/>
  <c r="H49" i="4" s="1"/>
  <c r="I49" i="4" s="1"/>
  <c r="J49" i="4" s="1"/>
  <c r="K49" i="4" s="1"/>
  <c r="L49" i="4" s="1"/>
  <c r="M49" i="4" s="1"/>
  <c r="N49" i="4" s="1"/>
  <c r="C51" i="4"/>
  <c r="D51" i="4" s="1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C52" i="4"/>
  <c r="D52" i="4" s="1"/>
  <c r="E52" i="4" s="1"/>
  <c r="F52" i="4" s="1"/>
  <c r="G52" i="4" s="1"/>
  <c r="H52" i="4" s="1"/>
  <c r="I52" i="4" s="1"/>
  <c r="J52" i="4" s="1"/>
  <c r="K52" i="4" s="1"/>
  <c r="L52" i="4" s="1"/>
  <c r="M52" i="4" s="1"/>
  <c r="N52" i="4" s="1"/>
  <c r="C53" i="4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N53" i="4" s="1"/>
  <c r="C54" i="4"/>
  <c r="D54" i="4" s="1"/>
  <c r="E54" i="4" s="1"/>
  <c r="F54" i="4" s="1"/>
  <c r="G54" i="4" s="1"/>
  <c r="H54" i="4" s="1"/>
  <c r="I54" i="4" s="1"/>
  <c r="J54" i="4" s="1"/>
  <c r="K54" i="4" s="1"/>
  <c r="L54" i="4" s="1"/>
  <c r="M54" i="4" s="1"/>
  <c r="N54" i="4" s="1"/>
  <c r="C55" i="4"/>
  <c r="D55" i="4" s="1"/>
  <c r="E55" i="4" s="1"/>
  <c r="F55" i="4" s="1"/>
  <c r="G55" i="4" s="1"/>
  <c r="H55" i="4" s="1"/>
  <c r="I55" i="4" s="1"/>
  <c r="J55" i="4" s="1"/>
  <c r="K55" i="4" s="1"/>
  <c r="L55" i="4" s="1"/>
  <c r="M55" i="4" s="1"/>
  <c r="N55" i="4" s="1"/>
  <c r="C57" i="4"/>
  <c r="D57" i="4" s="1"/>
  <c r="E57" i="4" s="1"/>
  <c r="F57" i="4" s="1"/>
  <c r="G57" i="4" s="1"/>
  <c r="H57" i="4" s="1"/>
  <c r="I57" i="4" s="1"/>
  <c r="J57" i="4" s="1"/>
  <c r="K57" i="4" s="1"/>
  <c r="L57" i="4" s="1"/>
  <c r="M57" i="4" s="1"/>
  <c r="N57" i="4" s="1"/>
  <c r="C37" i="4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N37" i="4" s="1"/>
  <c r="C38" i="4"/>
  <c r="D38" i="4" s="1"/>
  <c r="E38" i="4" s="1"/>
  <c r="F38" i="4" s="1"/>
  <c r="G38" i="4" s="1"/>
  <c r="H38" i="4" s="1"/>
  <c r="I38" i="4" s="1"/>
  <c r="J38" i="4" s="1"/>
  <c r="K38" i="4" s="1"/>
  <c r="L38" i="4" s="1"/>
  <c r="M38" i="4" s="1"/>
  <c r="N38" i="4" s="1"/>
  <c r="C39" i="4"/>
  <c r="D39" i="4" s="1"/>
  <c r="E39" i="4" s="1"/>
  <c r="F39" i="4" s="1"/>
  <c r="G39" i="4" s="1"/>
  <c r="H39" i="4" s="1"/>
  <c r="I39" i="4" s="1"/>
  <c r="J39" i="4" s="1"/>
  <c r="K39" i="4" s="1"/>
  <c r="L39" i="4" s="1"/>
  <c r="M39" i="4" s="1"/>
  <c r="N39" i="4" s="1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D31" i="4"/>
  <c r="C32" i="4"/>
  <c r="D32" i="4" s="1"/>
  <c r="E32" i="4" s="1"/>
  <c r="F32" i="4" s="1"/>
  <c r="G32" i="4" s="1"/>
  <c r="H32" i="4" s="1"/>
  <c r="I32" i="4" s="1"/>
  <c r="J32" i="4" s="1"/>
  <c r="K32" i="4" s="1"/>
  <c r="L32" i="4" s="1"/>
  <c r="M32" i="4" s="1"/>
  <c r="N32" i="4" s="1"/>
  <c r="C33" i="4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C34" i="4"/>
  <c r="D34" i="4" s="1"/>
  <c r="E34" i="4" s="1"/>
  <c r="F34" i="4" s="1"/>
  <c r="G34" i="4" s="1"/>
  <c r="H34" i="4" s="1"/>
  <c r="I34" i="4" s="1"/>
  <c r="J34" i="4" s="1"/>
  <c r="K34" i="4" s="1"/>
  <c r="L34" i="4" s="1"/>
  <c r="M34" i="4" s="1"/>
  <c r="N34" i="4" s="1"/>
  <c r="C29" i="4"/>
  <c r="D29" i="4" s="1"/>
  <c r="E29" i="4" s="1"/>
  <c r="F29" i="4" s="1"/>
  <c r="G29" i="4" s="1"/>
  <c r="H29" i="4" s="1"/>
  <c r="I29" i="4" s="1"/>
  <c r="J29" i="4" s="1"/>
  <c r="K29" i="4" s="1"/>
  <c r="L29" i="4" s="1"/>
  <c r="M29" i="4" s="1"/>
  <c r="N29" i="4" s="1"/>
  <c r="E26" i="4"/>
  <c r="F26" i="4" s="1"/>
  <c r="H26" i="4" s="1"/>
  <c r="I26" i="4" s="1"/>
  <c r="J26" i="4" s="1"/>
  <c r="K26" i="4" s="1"/>
  <c r="L26" i="4" s="1"/>
  <c r="N26" i="4" s="1"/>
  <c r="C27" i="4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L22" i="4"/>
  <c r="M22" i="4" s="1"/>
  <c r="N22" i="4" s="1"/>
  <c r="L21" i="4"/>
  <c r="M21" i="4" s="1"/>
  <c r="N21" i="4" s="1"/>
  <c r="C21" i="4"/>
  <c r="D21" i="4" s="1"/>
  <c r="E21" i="4" s="1"/>
  <c r="F21" i="4" s="1"/>
  <c r="G21" i="4" s="1"/>
  <c r="H21" i="4" s="1"/>
  <c r="I21" i="4" s="1"/>
  <c r="J21" i="4" s="1"/>
  <c r="K21" i="4" s="1"/>
  <c r="C17" i="4"/>
  <c r="D17" i="4" s="1"/>
  <c r="E17" i="4" s="1"/>
  <c r="F17" i="4" s="1"/>
  <c r="G17" i="4" s="1"/>
  <c r="H17" i="4" s="1"/>
  <c r="I17" i="4" s="1"/>
  <c r="J17" i="4" s="1"/>
  <c r="K17" i="4" s="1"/>
  <c r="L17" i="4" s="1"/>
  <c r="M17" i="4" s="1"/>
  <c r="N17" i="4" s="1"/>
  <c r="C16" i="4"/>
  <c r="D16" i="4" s="1"/>
  <c r="E16" i="4" s="1"/>
  <c r="F16" i="4" s="1"/>
  <c r="G16" i="4" s="1"/>
  <c r="H16" i="4" s="1"/>
  <c r="I16" i="4" s="1"/>
  <c r="J16" i="4" s="1"/>
  <c r="K16" i="4" s="1"/>
  <c r="L16" i="4" s="1"/>
  <c r="M16" i="4" s="1"/>
  <c r="N16" i="4" s="1"/>
  <c r="C12" i="4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C13" i="4"/>
  <c r="D13" i="4" s="1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C11" i="4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C10" i="4"/>
  <c r="D10" i="4" s="1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E31" i="4" l="1"/>
  <c r="F31" i="4" s="1"/>
  <c r="G31" i="4" s="1"/>
  <c r="J31" i="4" s="1"/>
  <c r="K31" i="4" s="1"/>
  <c r="L31" i="4" s="1"/>
  <c r="M31" i="4" s="1"/>
  <c r="N31" i="4" s="1"/>
  <c r="C122" i="4"/>
  <c r="D122" i="4" s="1"/>
  <c r="E122" i="4" s="1"/>
  <c r="F122" i="4" s="1"/>
  <c r="G122" i="4" s="1"/>
  <c r="H122" i="4" s="1"/>
  <c r="I122" i="4" s="1"/>
  <c r="J122" i="4" s="1"/>
  <c r="K122" i="4" s="1"/>
  <c r="L122" i="4" s="1"/>
  <c r="M122" i="4" s="1"/>
  <c r="N122" i="4" s="1"/>
  <c r="C123" i="4"/>
  <c r="D123" i="4" s="1"/>
  <c r="E123" i="4" s="1"/>
  <c r="F123" i="4" s="1"/>
  <c r="G123" i="4" s="1"/>
  <c r="H123" i="4" s="1"/>
  <c r="I123" i="4" s="1"/>
  <c r="J123" i="4" s="1"/>
  <c r="K123" i="4" s="1"/>
  <c r="L123" i="4" s="1"/>
  <c r="M123" i="4" s="1"/>
  <c r="N123" i="4" s="1"/>
  <c r="C121" i="4"/>
  <c r="D121" i="4" s="1"/>
  <c r="E121" i="4" s="1"/>
  <c r="F121" i="4" s="1"/>
  <c r="G121" i="4" s="1"/>
  <c r="H121" i="4" s="1"/>
  <c r="I121" i="4" s="1"/>
  <c r="J121" i="4" s="1"/>
  <c r="K121" i="4" s="1"/>
  <c r="L121" i="4" s="1"/>
  <c r="M121" i="4" s="1"/>
  <c r="N121" i="4" s="1"/>
  <c r="C118" i="4"/>
  <c r="D118" i="4" s="1"/>
  <c r="E118" i="4" s="1"/>
  <c r="F118" i="4" s="1"/>
  <c r="G118" i="4" s="1"/>
  <c r="H118" i="4" s="1"/>
  <c r="I118" i="4" s="1"/>
  <c r="J118" i="4" s="1"/>
  <c r="K118" i="4" s="1"/>
  <c r="L118" i="4" s="1"/>
  <c r="M118" i="4" s="1"/>
  <c r="N118" i="4" s="1"/>
  <c r="C119" i="4"/>
  <c r="D119" i="4" s="1"/>
  <c r="E119" i="4" s="1"/>
  <c r="F119" i="4" s="1"/>
  <c r="G119" i="4" s="1"/>
  <c r="H119" i="4" s="1"/>
  <c r="I119" i="4" s="1"/>
  <c r="J119" i="4" s="1"/>
  <c r="K119" i="4" s="1"/>
  <c r="L119" i="4" s="1"/>
  <c r="M119" i="4" s="1"/>
  <c r="N119" i="4" s="1"/>
  <c r="C117" i="4"/>
  <c r="D117" i="4" s="1"/>
  <c r="E117" i="4" s="1"/>
  <c r="F117" i="4" s="1"/>
  <c r="G117" i="4" s="1"/>
  <c r="H117" i="4" s="1"/>
  <c r="I117" i="4" s="1"/>
  <c r="J117" i="4" s="1"/>
  <c r="K117" i="4" s="1"/>
  <c r="L117" i="4" s="1"/>
  <c r="M117" i="4" s="1"/>
  <c r="N117" i="4" s="1"/>
  <c r="C73" i="4"/>
  <c r="D73" i="4" s="1"/>
  <c r="E73" i="4" s="1"/>
  <c r="F73" i="4" s="1"/>
  <c r="G73" i="4" s="1"/>
  <c r="H73" i="4" s="1"/>
  <c r="I73" i="4" s="1"/>
  <c r="J73" i="4" s="1"/>
  <c r="K73" i="4" s="1"/>
  <c r="L73" i="4" s="1"/>
  <c r="M73" i="4" s="1"/>
  <c r="N73" i="4" s="1"/>
  <c r="C74" i="4"/>
  <c r="D74" i="4" s="1"/>
  <c r="E74" i="4" s="1"/>
  <c r="F74" i="4"/>
  <c r="G74" i="4" s="1"/>
  <c r="H74" i="4" s="1"/>
  <c r="I74" i="4" s="1"/>
  <c r="J74" i="4" s="1"/>
  <c r="K74" i="4" s="1"/>
  <c r="L74" i="4" s="1"/>
  <c r="M74" i="4" s="1"/>
  <c r="N74" i="4" s="1"/>
  <c r="C75" i="4"/>
  <c r="D75" i="4" s="1"/>
  <c r="E75" i="4" s="1"/>
  <c r="F75" i="4" s="1"/>
  <c r="G75" i="4" s="1"/>
  <c r="H75" i="4" s="1"/>
  <c r="I75" i="4" s="1"/>
  <c r="J75" i="4" s="1"/>
  <c r="K75" i="4" s="1"/>
  <c r="L75" i="4" s="1"/>
  <c r="M75" i="4" s="1"/>
  <c r="N75" i="4" s="1"/>
  <c r="C76" i="4"/>
  <c r="D76" i="4" s="1"/>
  <c r="E76" i="4" s="1"/>
  <c r="F76" i="4" s="1"/>
  <c r="G76" i="4" s="1"/>
  <c r="H76" i="4" s="1"/>
  <c r="I76" i="4" s="1"/>
  <c r="J76" i="4" s="1"/>
  <c r="K76" i="4" s="1"/>
  <c r="L76" i="4" s="1"/>
  <c r="M76" i="4" s="1"/>
  <c r="N76" i="4" s="1"/>
  <c r="C77" i="4"/>
  <c r="D77" i="4" s="1"/>
  <c r="E77" i="4" s="1"/>
  <c r="F77" i="4" s="1"/>
  <c r="G77" i="4" s="1"/>
  <c r="H77" i="4" s="1"/>
  <c r="I77" i="4" s="1"/>
  <c r="J77" i="4" s="1"/>
  <c r="K77" i="4" s="1"/>
  <c r="L77" i="4" s="1"/>
  <c r="M77" i="4" s="1"/>
  <c r="N77" i="4" s="1"/>
  <c r="C78" i="4"/>
  <c r="D78" i="4" s="1"/>
  <c r="E78" i="4" s="1"/>
  <c r="F78" i="4" s="1"/>
  <c r="G78" i="4" s="1"/>
  <c r="H78" i="4" s="1"/>
  <c r="I78" i="4" s="1"/>
  <c r="J78" i="4" s="1"/>
  <c r="K78" i="4" s="1"/>
  <c r="L78" i="4" s="1"/>
  <c r="M78" i="4" s="1"/>
  <c r="N78" i="4" s="1"/>
  <c r="C79" i="4"/>
  <c r="D79" i="4" s="1"/>
  <c r="E79" i="4" s="1"/>
  <c r="F79" i="4" s="1"/>
  <c r="G79" i="4" s="1"/>
  <c r="H79" i="4" s="1"/>
  <c r="I79" i="4" s="1"/>
  <c r="J79" i="4" s="1"/>
  <c r="K79" i="4" s="1"/>
  <c r="L79" i="4" s="1"/>
  <c r="M79" i="4" s="1"/>
  <c r="N79" i="4" s="1"/>
  <c r="C80" i="4"/>
  <c r="D80" i="4" s="1"/>
  <c r="E80" i="4" s="1"/>
  <c r="F80" i="4" s="1"/>
  <c r="G80" i="4" s="1"/>
  <c r="H80" i="4" s="1"/>
  <c r="I80" i="4" s="1"/>
  <c r="J80" i="4" s="1"/>
  <c r="K80" i="4" s="1"/>
  <c r="L80" i="4" s="1"/>
  <c r="M80" i="4" s="1"/>
  <c r="N80" i="4" s="1"/>
  <c r="C81" i="4"/>
  <c r="D81" i="4" s="1"/>
  <c r="E81" i="4" s="1"/>
  <c r="F81" i="4" s="1"/>
  <c r="G81" i="4" s="1"/>
  <c r="H81" i="4" s="1"/>
  <c r="I81" i="4" s="1"/>
  <c r="J81" i="4" s="1"/>
  <c r="K81" i="4" s="1"/>
  <c r="L81" i="4" s="1"/>
  <c r="M81" i="4" s="1"/>
  <c r="N81" i="4" s="1"/>
  <c r="C82" i="4"/>
  <c r="D82" i="4" s="1"/>
  <c r="E82" i="4" s="1"/>
  <c r="F82" i="4" s="1"/>
  <c r="G82" i="4" s="1"/>
  <c r="H82" i="4" s="1"/>
  <c r="I82" i="4" s="1"/>
  <c r="J82" i="4" s="1"/>
  <c r="K82" i="4" s="1"/>
  <c r="L82" i="4" s="1"/>
  <c r="M82" i="4" s="1"/>
  <c r="N82" i="4" s="1"/>
  <c r="C83" i="4"/>
  <c r="D83" i="4" s="1"/>
  <c r="E83" i="4" s="1"/>
  <c r="F83" i="4" s="1"/>
  <c r="G83" i="4" s="1"/>
  <c r="H83" i="4" s="1"/>
  <c r="I83" i="4" s="1"/>
  <c r="J83" i="4" s="1"/>
  <c r="K83" i="4" s="1"/>
  <c r="L83" i="4" s="1"/>
  <c r="M83" i="4" s="1"/>
  <c r="N83" i="4" s="1"/>
  <c r="C84" i="4"/>
  <c r="D84" i="4" s="1"/>
  <c r="E84" i="4" s="1"/>
  <c r="F84" i="4" s="1"/>
  <c r="G84" i="4" s="1"/>
  <c r="H84" i="4" s="1"/>
  <c r="I84" i="4" s="1"/>
  <c r="J84" i="4" s="1"/>
  <c r="K84" i="4" s="1"/>
  <c r="L84" i="4" s="1"/>
  <c r="M84" i="4" s="1"/>
  <c r="N84" i="4" s="1"/>
  <c r="C85" i="4"/>
  <c r="D85" i="4" s="1"/>
  <c r="E85" i="4" s="1"/>
  <c r="F85" i="4" s="1"/>
  <c r="G85" i="4" s="1"/>
  <c r="H85" i="4" s="1"/>
  <c r="I85" i="4" s="1"/>
  <c r="J85" i="4" s="1"/>
  <c r="K85" i="4" s="1"/>
  <c r="L85" i="4" s="1"/>
  <c r="M85" i="4" s="1"/>
  <c r="N85" i="4" s="1"/>
  <c r="C86" i="4"/>
  <c r="D86" i="4" s="1"/>
  <c r="E86" i="4" s="1"/>
  <c r="F86" i="4" s="1"/>
  <c r="G86" i="4" s="1"/>
  <c r="H86" i="4" s="1"/>
  <c r="I86" i="4" s="1"/>
  <c r="J86" i="4" s="1"/>
  <c r="K86" i="4" s="1"/>
  <c r="L86" i="4" s="1"/>
  <c r="M86" i="4" s="1"/>
  <c r="N86" i="4" s="1"/>
  <c r="C87" i="4"/>
  <c r="D87" i="4" s="1"/>
  <c r="E87" i="4" s="1"/>
  <c r="F87" i="4" s="1"/>
  <c r="G87" i="4" s="1"/>
  <c r="H87" i="4" s="1"/>
  <c r="I87" i="4" s="1"/>
  <c r="J87" i="4" s="1"/>
  <c r="K87" i="4" s="1"/>
  <c r="L87" i="4" s="1"/>
  <c r="M87" i="4" s="1"/>
  <c r="N87" i="4" s="1"/>
  <c r="C88" i="4"/>
  <c r="D88" i="4" s="1"/>
  <c r="E88" i="4" s="1"/>
  <c r="F88" i="4" s="1"/>
  <c r="G88" i="4" s="1"/>
  <c r="H88" i="4" s="1"/>
  <c r="I88" i="4" s="1"/>
  <c r="J88" i="4" s="1"/>
  <c r="K88" i="4" s="1"/>
  <c r="L88" i="4" s="1"/>
  <c r="M88" i="4" s="1"/>
  <c r="N88" i="4" s="1"/>
  <c r="C89" i="4"/>
  <c r="D89" i="4" s="1"/>
  <c r="E89" i="4" s="1"/>
  <c r="F89" i="4" s="1"/>
  <c r="G89" i="4" s="1"/>
  <c r="H89" i="4" s="1"/>
  <c r="I89" i="4" s="1"/>
  <c r="J89" i="4" s="1"/>
  <c r="K89" i="4" s="1"/>
  <c r="L89" i="4" s="1"/>
  <c r="M89" i="4" s="1"/>
  <c r="N89" i="4" s="1"/>
  <c r="C90" i="4"/>
  <c r="D90" i="4" s="1"/>
  <c r="E90" i="4" s="1"/>
  <c r="F90" i="4" s="1"/>
  <c r="G90" i="4" s="1"/>
  <c r="H90" i="4" s="1"/>
  <c r="I90" i="4" s="1"/>
  <c r="J90" i="4" s="1"/>
  <c r="K90" i="4" s="1"/>
  <c r="L90" i="4" s="1"/>
  <c r="M90" i="4" s="1"/>
  <c r="N90" i="4" s="1"/>
  <c r="C91" i="4"/>
  <c r="D91" i="4" s="1"/>
  <c r="E91" i="4" s="1"/>
  <c r="F91" i="4" s="1"/>
  <c r="G91" i="4" s="1"/>
  <c r="H91" i="4" s="1"/>
  <c r="I91" i="4" s="1"/>
  <c r="J91" i="4" s="1"/>
  <c r="K91" i="4" s="1"/>
  <c r="L91" i="4" s="1"/>
  <c r="M91" i="4" s="1"/>
  <c r="N91" i="4" s="1"/>
  <c r="C92" i="4"/>
  <c r="D92" i="4" s="1"/>
  <c r="E92" i="4" s="1"/>
  <c r="F92" i="4" s="1"/>
  <c r="G92" i="4" s="1"/>
  <c r="H92" i="4" s="1"/>
  <c r="I92" i="4" s="1"/>
  <c r="J92" i="4" s="1"/>
  <c r="K92" i="4" s="1"/>
  <c r="L92" i="4" s="1"/>
  <c r="M92" i="4" s="1"/>
  <c r="N92" i="4" s="1"/>
  <c r="C93" i="4"/>
  <c r="D93" i="4" s="1"/>
  <c r="E93" i="4" s="1"/>
  <c r="F93" i="4" s="1"/>
  <c r="G93" i="4" s="1"/>
  <c r="H93" i="4" s="1"/>
  <c r="I93" i="4" s="1"/>
  <c r="J93" i="4" s="1"/>
  <c r="K93" i="4" s="1"/>
  <c r="L93" i="4" s="1"/>
  <c r="M93" i="4" s="1"/>
  <c r="N93" i="4" s="1"/>
  <c r="C94" i="4"/>
  <c r="D94" i="4" s="1"/>
  <c r="E94" i="4" s="1"/>
  <c r="F94" i="4" s="1"/>
  <c r="G94" i="4" s="1"/>
  <c r="H94" i="4" s="1"/>
  <c r="I94" i="4" s="1"/>
  <c r="J94" i="4" s="1"/>
  <c r="K94" i="4" s="1"/>
  <c r="L94" i="4" s="1"/>
  <c r="M94" i="4" s="1"/>
  <c r="N94" i="4" s="1"/>
  <c r="C95" i="4"/>
  <c r="D95" i="4" s="1"/>
  <c r="E95" i="4" s="1"/>
  <c r="F95" i="4" s="1"/>
  <c r="G95" i="4" s="1"/>
  <c r="H95" i="4" s="1"/>
  <c r="I95" i="4" s="1"/>
  <c r="J95" i="4" s="1"/>
  <c r="K95" i="4" s="1"/>
  <c r="L95" i="4" s="1"/>
  <c r="M95" i="4" s="1"/>
  <c r="N95" i="4" s="1"/>
  <c r="C96" i="4"/>
  <c r="D96" i="4" s="1"/>
  <c r="E96" i="4" s="1"/>
  <c r="F96" i="4" s="1"/>
  <c r="G96" i="4" s="1"/>
  <c r="H96" i="4" s="1"/>
  <c r="I96" i="4" s="1"/>
  <c r="J96" i="4" s="1"/>
  <c r="K96" i="4" s="1"/>
  <c r="L96" i="4" s="1"/>
  <c r="M96" i="4" s="1"/>
  <c r="N96" i="4" s="1"/>
  <c r="C97" i="4"/>
  <c r="D97" i="4" s="1"/>
  <c r="E97" i="4" s="1"/>
  <c r="F97" i="4" s="1"/>
  <c r="G97" i="4" s="1"/>
  <c r="H97" i="4" s="1"/>
  <c r="I97" i="4" s="1"/>
  <c r="J97" i="4" s="1"/>
  <c r="K97" i="4" s="1"/>
  <c r="L97" i="4" s="1"/>
  <c r="M97" i="4" s="1"/>
  <c r="N97" i="4" s="1"/>
  <c r="C98" i="4"/>
  <c r="D98" i="4" s="1"/>
  <c r="E98" i="4" s="1"/>
  <c r="F98" i="4"/>
  <c r="G98" i="4" s="1"/>
  <c r="H98" i="4" s="1"/>
  <c r="I98" i="4" s="1"/>
  <c r="J98" i="4" s="1"/>
  <c r="K98" i="4" s="1"/>
  <c r="L98" i="4" s="1"/>
  <c r="M98" i="4" s="1"/>
  <c r="N98" i="4" s="1"/>
  <c r="C99" i="4"/>
  <c r="D99" i="4" s="1"/>
  <c r="E99" i="4" s="1"/>
  <c r="F99" i="4" s="1"/>
  <c r="G99" i="4" s="1"/>
  <c r="H99" i="4" s="1"/>
  <c r="I99" i="4" s="1"/>
  <c r="J99" i="4" s="1"/>
  <c r="K99" i="4" s="1"/>
  <c r="L99" i="4" s="1"/>
  <c r="M99" i="4" s="1"/>
  <c r="N99" i="4" s="1"/>
  <c r="C100" i="4"/>
  <c r="D100" i="4" s="1"/>
  <c r="E100" i="4" s="1"/>
  <c r="F100" i="4" s="1"/>
  <c r="G100" i="4" s="1"/>
  <c r="H100" i="4" s="1"/>
  <c r="I100" i="4" s="1"/>
  <c r="J100" i="4" s="1"/>
  <c r="K100" i="4" s="1"/>
  <c r="L100" i="4" s="1"/>
  <c r="M100" i="4" s="1"/>
  <c r="N100" i="4" s="1"/>
  <c r="C101" i="4"/>
  <c r="D101" i="4" s="1"/>
  <c r="E101" i="4" s="1"/>
  <c r="F101" i="4" s="1"/>
  <c r="G101" i="4" s="1"/>
  <c r="H101" i="4" s="1"/>
  <c r="I101" i="4" s="1"/>
  <c r="J101" i="4" s="1"/>
  <c r="K101" i="4" s="1"/>
  <c r="L101" i="4" s="1"/>
  <c r="M101" i="4" s="1"/>
  <c r="N101" i="4" s="1"/>
  <c r="C102" i="4"/>
  <c r="D102" i="4" s="1"/>
  <c r="E102" i="4" s="1"/>
  <c r="F102" i="4" s="1"/>
  <c r="G102" i="4" s="1"/>
  <c r="H102" i="4" s="1"/>
  <c r="I102" i="4" s="1"/>
  <c r="J102" i="4" s="1"/>
  <c r="K102" i="4" s="1"/>
  <c r="L102" i="4" s="1"/>
  <c r="M102" i="4" s="1"/>
  <c r="N102" i="4" s="1"/>
  <c r="C103" i="4"/>
  <c r="D103" i="4" s="1"/>
  <c r="E103" i="4" s="1"/>
  <c r="F103" i="4" s="1"/>
  <c r="G103" i="4" s="1"/>
  <c r="H103" i="4" s="1"/>
  <c r="I103" i="4" s="1"/>
  <c r="J103" i="4" s="1"/>
  <c r="K103" i="4" s="1"/>
  <c r="L103" i="4" s="1"/>
  <c r="M103" i="4" s="1"/>
  <c r="N103" i="4" s="1"/>
  <c r="C104" i="4"/>
  <c r="D104" i="4" s="1"/>
  <c r="E104" i="4" s="1"/>
  <c r="F104" i="4" s="1"/>
  <c r="G104" i="4" s="1"/>
  <c r="H104" i="4" s="1"/>
  <c r="I104" i="4" s="1"/>
  <c r="J104" i="4" s="1"/>
  <c r="K104" i="4" s="1"/>
  <c r="L104" i="4" s="1"/>
  <c r="M104" i="4" s="1"/>
  <c r="N104" i="4" s="1"/>
  <c r="C105" i="4"/>
  <c r="D105" i="4" s="1"/>
  <c r="E105" i="4" s="1"/>
  <c r="F105" i="4" s="1"/>
  <c r="G105" i="4" s="1"/>
  <c r="H105" i="4" s="1"/>
  <c r="I105" i="4" s="1"/>
  <c r="J105" i="4" s="1"/>
  <c r="K105" i="4" s="1"/>
  <c r="L105" i="4" s="1"/>
  <c r="M105" i="4" s="1"/>
  <c r="N105" i="4" s="1"/>
  <c r="C106" i="4"/>
  <c r="D106" i="4" s="1"/>
  <c r="E106" i="4" s="1"/>
  <c r="F106" i="4" s="1"/>
  <c r="G106" i="4" s="1"/>
  <c r="H106" i="4" s="1"/>
  <c r="I106" i="4" s="1"/>
  <c r="J106" i="4" s="1"/>
  <c r="K106" i="4" s="1"/>
  <c r="L106" i="4" s="1"/>
  <c r="M106" i="4" s="1"/>
  <c r="N106" i="4" s="1"/>
  <c r="C107" i="4"/>
  <c r="D107" i="4" s="1"/>
  <c r="E107" i="4" s="1"/>
  <c r="F107" i="4" s="1"/>
  <c r="G107" i="4" s="1"/>
  <c r="H107" i="4" s="1"/>
  <c r="I107" i="4" s="1"/>
  <c r="J107" i="4" s="1"/>
  <c r="K107" i="4" s="1"/>
  <c r="L107" i="4" s="1"/>
  <c r="M107" i="4" s="1"/>
  <c r="N107" i="4" s="1"/>
  <c r="C108" i="4"/>
  <c r="D108" i="4" s="1"/>
  <c r="E108" i="4" s="1"/>
  <c r="F108" i="4" s="1"/>
  <c r="G108" i="4" s="1"/>
  <c r="H108" i="4" s="1"/>
  <c r="I108" i="4" s="1"/>
  <c r="J108" i="4" s="1"/>
  <c r="K108" i="4" s="1"/>
  <c r="L108" i="4" s="1"/>
  <c r="M108" i="4" s="1"/>
  <c r="N108" i="4" s="1"/>
  <c r="C109" i="4"/>
  <c r="D109" i="4" s="1"/>
  <c r="E109" i="4" s="1"/>
  <c r="F109" i="4" s="1"/>
  <c r="G109" i="4" s="1"/>
  <c r="H109" i="4" s="1"/>
  <c r="I109" i="4" s="1"/>
  <c r="J109" i="4" s="1"/>
  <c r="K109" i="4" s="1"/>
  <c r="L109" i="4" s="1"/>
  <c r="M109" i="4" s="1"/>
  <c r="N109" i="4" s="1"/>
  <c r="C110" i="4"/>
  <c r="D110" i="4" s="1"/>
  <c r="E110" i="4" s="1"/>
  <c r="F110" i="4" s="1"/>
  <c r="G110" i="4" s="1"/>
  <c r="H110" i="4" s="1"/>
  <c r="I110" i="4" s="1"/>
  <c r="J110" i="4" s="1"/>
  <c r="K110" i="4" s="1"/>
  <c r="L110" i="4" s="1"/>
  <c r="M110" i="4" s="1"/>
  <c r="N110" i="4" s="1"/>
  <c r="C111" i="4"/>
  <c r="D111" i="4" s="1"/>
  <c r="E111" i="4" s="1"/>
  <c r="F111" i="4" s="1"/>
  <c r="G111" i="4" s="1"/>
  <c r="H111" i="4" s="1"/>
  <c r="I111" i="4" s="1"/>
  <c r="J111" i="4" s="1"/>
  <c r="K111" i="4" s="1"/>
  <c r="L111" i="4" s="1"/>
  <c r="M111" i="4" s="1"/>
  <c r="N111" i="4" s="1"/>
  <c r="C112" i="4"/>
  <c r="D112" i="4" s="1"/>
  <c r="E112" i="4" s="1"/>
  <c r="F112" i="4" s="1"/>
  <c r="G112" i="4" s="1"/>
  <c r="H112" i="4" s="1"/>
  <c r="I112" i="4" s="1"/>
  <c r="J112" i="4" s="1"/>
  <c r="K112" i="4" s="1"/>
  <c r="L112" i="4" s="1"/>
  <c r="M112" i="4" s="1"/>
  <c r="N112" i="4" s="1"/>
  <c r="C113" i="4"/>
  <c r="D113" i="4" s="1"/>
  <c r="E113" i="4" s="1"/>
  <c r="F113" i="4" s="1"/>
  <c r="G113" i="4" s="1"/>
  <c r="H113" i="4" s="1"/>
  <c r="I113" i="4" s="1"/>
  <c r="J113" i="4" s="1"/>
  <c r="K113" i="4" s="1"/>
  <c r="L113" i="4" s="1"/>
  <c r="M113" i="4" s="1"/>
  <c r="N113" i="4" s="1"/>
  <c r="C72" i="4"/>
  <c r="D72" i="4" s="1"/>
  <c r="E72" i="4" s="1"/>
  <c r="F72" i="4" s="1"/>
  <c r="G72" i="4" s="1"/>
  <c r="H72" i="4" s="1"/>
  <c r="I72" i="4" s="1"/>
  <c r="J72" i="4" s="1"/>
  <c r="K72" i="4" s="1"/>
  <c r="L72" i="4" s="1"/>
  <c r="M72" i="4" s="1"/>
  <c r="N72" i="4" s="1"/>
  <c r="C63" i="4"/>
  <c r="D63" i="4" s="1"/>
  <c r="E63" i="4" s="1"/>
  <c r="F63" i="4" s="1"/>
  <c r="G63" i="4" s="1"/>
  <c r="H63" i="4" s="1"/>
  <c r="I63" i="4" s="1"/>
  <c r="J63" i="4" s="1"/>
  <c r="K63" i="4" s="1"/>
  <c r="L63" i="4" s="1"/>
  <c r="M63" i="4" s="1"/>
  <c r="N63" i="4" s="1"/>
  <c r="C64" i="4"/>
  <c r="D64" i="4" s="1"/>
  <c r="E64" i="4" s="1"/>
  <c r="F64" i="4" s="1"/>
  <c r="G64" i="4" s="1"/>
  <c r="H64" i="4" s="1"/>
  <c r="I64" i="4" s="1"/>
  <c r="J64" i="4" s="1"/>
  <c r="K64" i="4" s="1"/>
  <c r="L64" i="4" s="1"/>
  <c r="M64" i="4" s="1"/>
  <c r="N64" i="4" s="1"/>
  <c r="C65" i="4"/>
  <c r="D65" i="4" s="1"/>
  <c r="E65" i="4" s="1"/>
  <c r="F65" i="4" s="1"/>
  <c r="G65" i="4" s="1"/>
  <c r="H65" i="4" s="1"/>
  <c r="I65" i="4" s="1"/>
  <c r="J65" i="4" s="1"/>
  <c r="K65" i="4" s="1"/>
  <c r="L65" i="4" s="1"/>
  <c r="M65" i="4" s="1"/>
  <c r="N65" i="4" s="1"/>
  <c r="C66" i="4"/>
  <c r="D66" i="4" s="1"/>
  <c r="E66" i="4" s="1"/>
  <c r="F66" i="4" s="1"/>
  <c r="G66" i="4" s="1"/>
  <c r="H66" i="4" s="1"/>
  <c r="I66" i="4" s="1"/>
  <c r="J66" i="4" s="1"/>
  <c r="K66" i="4" s="1"/>
  <c r="L66" i="4" s="1"/>
  <c r="M66" i="4" s="1"/>
  <c r="N66" i="4" s="1"/>
  <c r="C67" i="4"/>
  <c r="D67" i="4" s="1"/>
  <c r="E67" i="4" s="1"/>
  <c r="F67" i="4" s="1"/>
  <c r="G67" i="4" s="1"/>
  <c r="H67" i="4" s="1"/>
  <c r="I67" i="4" s="1"/>
  <c r="J67" i="4" s="1"/>
  <c r="K67" i="4" s="1"/>
  <c r="L67" i="4" s="1"/>
  <c r="M67" i="4" s="1"/>
  <c r="N67" i="4" s="1"/>
  <c r="C68" i="4"/>
  <c r="D68" i="4" s="1"/>
  <c r="E68" i="4" s="1"/>
  <c r="F68" i="4" s="1"/>
  <c r="G68" i="4" s="1"/>
  <c r="H68" i="4" s="1"/>
  <c r="I68" i="4" s="1"/>
  <c r="J68" i="4" s="1"/>
  <c r="K68" i="4" s="1"/>
  <c r="L68" i="4" s="1"/>
  <c r="M68" i="4" s="1"/>
  <c r="N68" i="4" s="1"/>
  <c r="C69" i="4"/>
  <c r="D69" i="4" s="1"/>
  <c r="E69" i="4" s="1"/>
  <c r="F69" i="4" s="1"/>
  <c r="G69" i="4" s="1"/>
  <c r="H69" i="4" s="1"/>
  <c r="I69" i="4" s="1"/>
  <c r="J69" i="4" s="1"/>
  <c r="K69" i="4" s="1"/>
  <c r="L69" i="4" s="1"/>
  <c r="M69" i="4" s="1"/>
  <c r="N69" i="4" s="1"/>
  <c r="C70" i="4"/>
  <c r="D70" i="4" s="1"/>
  <c r="E70" i="4" s="1"/>
  <c r="F70" i="4" s="1"/>
  <c r="G70" i="4" s="1"/>
  <c r="H70" i="4" s="1"/>
  <c r="I70" i="4" s="1"/>
  <c r="J70" i="4" s="1"/>
  <c r="K70" i="4" s="1"/>
  <c r="L70" i="4" s="1"/>
  <c r="M70" i="4" s="1"/>
  <c r="N70" i="4" s="1"/>
  <c r="C62" i="4"/>
  <c r="D62" i="4" s="1"/>
  <c r="E62" i="4" s="1"/>
  <c r="F62" i="4" s="1"/>
  <c r="G62" i="4" s="1"/>
  <c r="H62" i="4" s="1"/>
  <c r="I62" i="4" s="1"/>
  <c r="J62" i="4" s="1"/>
  <c r="K62" i="4" s="1"/>
  <c r="L62" i="4" s="1"/>
  <c r="M62" i="4" s="1"/>
  <c r="N62" i="4" s="1"/>
  <c r="C60" i="4"/>
  <c r="D60" i="4" s="1"/>
  <c r="E60" i="4" s="1"/>
  <c r="F60" i="4" s="1"/>
  <c r="G60" i="4" s="1"/>
  <c r="H60" i="4" s="1"/>
  <c r="I60" i="4" s="1"/>
  <c r="J60" i="4" s="1"/>
  <c r="K60" i="4" s="1"/>
  <c r="L60" i="4" s="1"/>
  <c r="M60" i="4" s="1"/>
  <c r="N60" i="4" s="1"/>
  <c r="C59" i="4"/>
  <c r="D59" i="4" s="1"/>
  <c r="E59" i="4" s="1"/>
  <c r="F59" i="4" s="1"/>
  <c r="G59" i="4" s="1"/>
  <c r="H59" i="4" s="1"/>
  <c r="I59" i="4" s="1"/>
  <c r="J59" i="4" s="1"/>
  <c r="K59" i="4" s="1"/>
  <c r="L59" i="4" s="1"/>
  <c r="M59" i="4" s="1"/>
  <c r="N59" i="4" s="1"/>
  <c r="C45" i="4"/>
  <c r="D45" i="4" s="1"/>
  <c r="E45" i="4" s="1"/>
  <c r="F45" i="4" s="1"/>
  <c r="G45" i="4" s="1"/>
  <c r="H45" i="4" s="1"/>
  <c r="I45" i="4" s="1"/>
  <c r="J45" i="4" s="1"/>
  <c r="K45" i="4" s="1"/>
  <c r="L45" i="4" s="1"/>
  <c r="M45" i="4" s="1"/>
  <c r="N45" i="4" s="1"/>
  <c r="S109" i="9"/>
  <c r="D143" i="9" l="1"/>
  <c r="D142" i="9"/>
  <c r="P121" i="9" l="1"/>
  <c r="I4" i="4"/>
  <c r="D121" i="9" l="1"/>
  <c r="E95" i="9" l="1"/>
  <c r="F95" i="9" s="1"/>
  <c r="E94" i="9"/>
  <c r="F94" i="9" s="1"/>
  <c r="G94" i="9" s="1"/>
  <c r="H94" i="9" s="1"/>
  <c r="I94" i="9" s="1"/>
  <c r="G95" i="9" l="1"/>
  <c r="K94" i="9"/>
  <c r="L94" i="9" s="1"/>
  <c r="M94" i="9" s="1"/>
  <c r="N94" i="9" s="1"/>
  <c r="O94" i="9" s="1"/>
  <c r="H95" i="9" l="1"/>
  <c r="K73" i="9"/>
  <c r="L73" i="9"/>
  <c r="M73" i="9"/>
  <c r="N73" i="9"/>
  <c r="O73" i="9"/>
  <c r="I95" i="9" l="1"/>
  <c r="D128" i="9"/>
  <c r="D129" i="9"/>
  <c r="E112" i="9"/>
  <c r="F112" i="9" s="1"/>
  <c r="G112" i="9" s="1"/>
  <c r="H112" i="9" s="1"/>
  <c r="I112" i="9" s="1"/>
  <c r="J112" i="9" s="1"/>
  <c r="K112" i="9" s="1"/>
  <c r="L112" i="9" s="1"/>
  <c r="M112" i="9" s="1"/>
  <c r="N112" i="9" s="1"/>
  <c r="O112" i="9" s="1"/>
  <c r="E111" i="9"/>
  <c r="F111" i="9" s="1"/>
  <c r="G111" i="9" s="1"/>
  <c r="H111" i="9" s="1"/>
  <c r="I111" i="9" s="1"/>
  <c r="J111" i="9" s="1"/>
  <c r="K111" i="9" s="1"/>
  <c r="L111" i="9" s="1"/>
  <c r="M111" i="9" s="1"/>
  <c r="N111" i="9" s="1"/>
  <c r="O111" i="9" s="1"/>
  <c r="E110" i="9"/>
  <c r="F110" i="9" s="1"/>
  <c r="E109" i="9"/>
  <c r="E108" i="9"/>
  <c r="F108" i="9" s="1"/>
  <c r="G108" i="9" s="1"/>
  <c r="H108" i="9" s="1"/>
  <c r="E75" i="9"/>
  <c r="F75" i="9" s="1"/>
  <c r="G75" i="9" s="1"/>
  <c r="H75" i="9" s="1"/>
  <c r="I75" i="9" s="1"/>
  <c r="J75" i="9" s="1"/>
  <c r="K75" i="9" s="1"/>
  <c r="L75" i="9" s="1"/>
  <c r="M75" i="9" s="1"/>
  <c r="N75" i="9" s="1"/>
  <c r="O75" i="9" s="1"/>
  <c r="E76" i="9"/>
  <c r="F76" i="9" s="1"/>
  <c r="G76" i="9" s="1"/>
  <c r="H76" i="9" s="1"/>
  <c r="I76" i="9" s="1"/>
  <c r="J76" i="9" s="1"/>
  <c r="K76" i="9" s="1"/>
  <c r="L76" i="9" s="1"/>
  <c r="M76" i="9" s="1"/>
  <c r="N76" i="9" s="1"/>
  <c r="O76" i="9" s="1"/>
  <c r="E74" i="9"/>
  <c r="F74" i="9" s="1"/>
  <c r="G74" i="9" s="1"/>
  <c r="H74" i="9" s="1"/>
  <c r="I74" i="9" s="1"/>
  <c r="J74" i="9" s="1"/>
  <c r="K74" i="9" s="1"/>
  <c r="L74" i="9" s="1"/>
  <c r="M74" i="9" s="1"/>
  <c r="N74" i="9" s="1"/>
  <c r="O74" i="9" s="1"/>
  <c r="E4" i="9"/>
  <c r="E5" i="9"/>
  <c r="F5" i="9" s="1"/>
  <c r="G5" i="9" s="1"/>
  <c r="H5" i="9" s="1"/>
  <c r="I5" i="9" s="1"/>
  <c r="J5" i="9" s="1"/>
  <c r="K5" i="9" s="1"/>
  <c r="L5" i="9" s="1"/>
  <c r="M5" i="9" s="1"/>
  <c r="N5" i="9" s="1"/>
  <c r="O5" i="9" s="1"/>
  <c r="E6" i="9"/>
  <c r="E7" i="9"/>
  <c r="E8" i="9"/>
  <c r="F8" i="9" s="1"/>
  <c r="G8" i="9" s="1"/>
  <c r="H8" i="9" s="1"/>
  <c r="I8" i="9" s="1"/>
  <c r="E9" i="9"/>
  <c r="F9" i="9" s="1"/>
  <c r="G9" i="9" s="1"/>
  <c r="H9" i="9" s="1"/>
  <c r="I9" i="9" s="1"/>
  <c r="J9" i="9" s="1"/>
  <c r="K9" i="9" s="1"/>
  <c r="L9" i="9" s="1"/>
  <c r="M9" i="9" s="1"/>
  <c r="N9" i="9" s="1"/>
  <c r="O9" i="9" s="1"/>
  <c r="E10" i="9"/>
  <c r="E11" i="9"/>
  <c r="E12" i="9"/>
  <c r="F12" i="9" s="1"/>
  <c r="G12" i="9" s="1"/>
  <c r="H12" i="9" s="1"/>
  <c r="I12" i="9" s="1"/>
  <c r="J12" i="9" s="1"/>
  <c r="K12" i="9" s="1"/>
  <c r="L12" i="9" s="1"/>
  <c r="M12" i="9" s="1"/>
  <c r="N12" i="9" s="1"/>
  <c r="O12" i="9" s="1"/>
  <c r="E13" i="9"/>
  <c r="F13" i="9" s="1"/>
  <c r="G13" i="9" s="1"/>
  <c r="H13" i="9" s="1"/>
  <c r="I13" i="9" s="1"/>
  <c r="J13" i="9" s="1"/>
  <c r="K13" i="9" s="1"/>
  <c r="L13" i="9" s="1"/>
  <c r="M13" i="9" s="1"/>
  <c r="N13" i="9" s="1"/>
  <c r="O13" i="9" s="1"/>
  <c r="E14" i="9"/>
  <c r="F14" i="9" s="1"/>
  <c r="G14" i="9" s="1"/>
  <c r="E15" i="9"/>
  <c r="E16" i="9"/>
  <c r="F16" i="9" s="1"/>
  <c r="G16" i="9" s="1"/>
  <c r="H16" i="9" s="1"/>
  <c r="E17" i="9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E18" i="9"/>
  <c r="F18" i="9" s="1"/>
  <c r="G18" i="9" s="1"/>
  <c r="E19" i="9"/>
  <c r="E20" i="9"/>
  <c r="F20" i="9" s="1"/>
  <c r="G20" i="9" s="1"/>
  <c r="H20" i="9" s="1"/>
  <c r="I20" i="9" s="1"/>
  <c r="J20" i="9" s="1"/>
  <c r="K20" i="9" s="1"/>
  <c r="L20" i="9" s="1"/>
  <c r="M20" i="9" s="1"/>
  <c r="N20" i="9" s="1"/>
  <c r="O20" i="9" s="1"/>
  <c r="E21" i="9"/>
  <c r="F21" i="9" s="1"/>
  <c r="G21" i="9" s="1"/>
  <c r="H21" i="9" s="1"/>
  <c r="I21" i="9" s="1"/>
  <c r="J21" i="9" s="1"/>
  <c r="K21" i="9" s="1"/>
  <c r="L21" i="9" s="1"/>
  <c r="M21" i="9" s="1"/>
  <c r="N21" i="9" s="1"/>
  <c r="O21" i="9" s="1"/>
  <c r="E22" i="9"/>
  <c r="F22" i="9" s="1"/>
  <c r="G22" i="9" s="1"/>
  <c r="H22" i="9" s="1"/>
  <c r="I22" i="9" s="1"/>
  <c r="J22" i="9" s="1"/>
  <c r="E23" i="9"/>
  <c r="F23" i="9" s="1"/>
  <c r="E24" i="9"/>
  <c r="F24" i="9" s="1"/>
  <c r="G24" i="9" s="1"/>
  <c r="H24" i="9" s="1"/>
  <c r="I24" i="9" s="1"/>
  <c r="J24" i="9" s="1"/>
  <c r="K24" i="9" s="1"/>
  <c r="L24" i="9" s="1"/>
  <c r="M24" i="9" s="1"/>
  <c r="N24" i="9" s="1"/>
  <c r="O24" i="9" s="1"/>
  <c r="E25" i="9"/>
  <c r="F25" i="9" s="1"/>
  <c r="G25" i="9" s="1"/>
  <c r="H25" i="9" s="1"/>
  <c r="I25" i="9" s="1"/>
  <c r="J25" i="9" s="1"/>
  <c r="K25" i="9" s="1"/>
  <c r="L25" i="9" s="1"/>
  <c r="M25" i="9" s="1"/>
  <c r="N25" i="9" s="1"/>
  <c r="O25" i="9" s="1"/>
  <c r="E26" i="9"/>
  <c r="F26" i="9" s="1"/>
  <c r="G26" i="9" s="1"/>
  <c r="H26" i="9" s="1"/>
  <c r="I26" i="9" s="1"/>
  <c r="J26" i="9" s="1"/>
  <c r="E27" i="9"/>
  <c r="E28" i="9"/>
  <c r="F28" i="9" s="1"/>
  <c r="G28" i="9" s="1"/>
  <c r="H28" i="9" s="1"/>
  <c r="E29" i="9"/>
  <c r="F29" i="9" s="1"/>
  <c r="G29" i="9" s="1"/>
  <c r="H29" i="9" s="1"/>
  <c r="I29" i="9" s="1"/>
  <c r="J29" i="9" s="1"/>
  <c r="K29" i="9" s="1"/>
  <c r="L29" i="9" s="1"/>
  <c r="M29" i="9" s="1"/>
  <c r="N29" i="9" s="1"/>
  <c r="O29" i="9" s="1"/>
  <c r="E30" i="9"/>
  <c r="F30" i="9" s="1"/>
  <c r="E31" i="9"/>
  <c r="F31" i="9" s="1"/>
  <c r="G31" i="9" s="1"/>
  <c r="E32" i="9"/>
  <c r="F32" i="9" s="1"/>
  <c r="G32" i="9" s="1"/>
  <c r="H32" i="9" s="1"/>
  <c r="E33" i="9"/>
  <c r="F33" i="9" s="1"/>
  <c r="G33" i="9" s="1"/>
  <c r="H33" i="9" s="1"/>
  <c r="I33" i="9" s="1"/>
  <c r="J33" i="9" s="1"/>
  <c r="K33" i="9" s="1"/>
  <c r="L33" i="9" s="1"/>
  <c r="M33" i="9" s="1"/>
  <c r="N33" i="9" s="1"/>
  <c r="O33" i="9" s="1"/>
  <c r="E34" i="9"/>
  <c r="F34" i="9" s="1"/>
  <c r="G34" i="9" s="1"/>
  <c r="H34" i="9" s="1"/>
  <c r="I34" i="9" s="1"/>
  <c r="J34" i="9" s="1"/>
  <c r="E35" i="9"/>
  <c r="E36" i="9"/>
  <c r="F36" i="9" s="1"/>
  <c r="G36" i="9" s="1"/>
  <c r="H36" i="9" s="1"/>
  <c r="I36" i="9" s="1"/>
  <c r="J36" i="9" s="1"/>
  <c r="K36" i="9" s="1"/>
  <c r="L36" i="9" s="1"/>
  <c r="M36" i="9" s="1"/>
  <c r="N36" i="9" s="1"/>
  <c r="O36" i="9" s="1"/>
  <c r="E37" i="9"/>
  <c r="F37" i="9" s="1"/>
  <c r="G37" i="9" s="1"/>
  <c r="H37" i="9" s="1"/>
  <c r="I37" i="9" s="1"/>
  <c r="J37" i="9" s="1"/>
  <c r="K37" i="9" s="1"/>
  <c r="L37" i="9" s="1"/>
  <c r="M37" i="9" s="1"/>
  <c r="N37" i="9" s="1"/>
  <c r="O37" i="9" s="1"/>
  <c r="E38" i="9"/>
  <c r="F38" i="9" s="1"/>
  <c r="G38" i="9" s="1"/>
  <c r="E39" i="9"/>
  <c r="F39" i="9" s="1"/>
  <c r="E40" i="9"/>
  <c r="F40" i="9" s="1"/>
  <c r="G40" i="9" s="1"/>
  <c r="H40" i="9" s="1"/>
  <c r="I40" i="9" s="1"/>
  <c r="E41" i="9"/>
  <c r="F41" i="9" s="1"/>
  <c r="G41" i="9" s="1"/>
  <c r="H41" i="9" s="1"/>
  <c r="I41" i="9" s="1"/>
  <c r="J41" i="9" s="1"/>
  <c r="K41" i="9" s="1"/>
  <c r="L41" i="9" s="1"/>
  <c r="M41" i="9" s="1"/>
  <c r="N41" i="9" s="1"/>
  <c r="O41" i="9" s="1"/>
  <c r="E42" i="9"/>
  <c r="F42" i="9" s="1"/>
  <c r="G42" i="9" s="1"/>
  <c r="H42" i="9" s="1"/>
  <c r="I42" i="9" s="1"/>
  <c r="J42" i="9" s="1"/>
  <c r="K42" i="9" s="1"/>
  <c r="L42" i="9" s="1"/>
  <c r="M42" i="9" s="1"/>
  <c r="N42" i="9" s="1"/>
  <c r="O42" i="9" s="1"/>
  <c r="E43" i="9"/>
  <c r="E44" i="9"/>
  <c r="F44" i="9" s="1"/>
  <c r="G44" i="9" s="1"/>
  <c r="H44" i="9" s="1"/>
  <c r="I44" i="9" s="1"/>
  <c r="J44" i="9" s="1"/>
  <c r="K44" i="9" s="1"/>
  <c r="L44" i="9" s="1"/>
  <c r="M44" i="9" s="1"/>
  <c r="N44" i="9" s="1"/>
  <c r="O44" i="9" s="1"/>
  <c r="E45" i="9"/>
  <c r="F45" i="9" s="1"/>
  <c r="E46" i="9"/>
  <c r="F46" i="9" s="1"/>
  <c r="G46" i="9" s="1"/>
  <c r="H46" i="9" s="1"/>
  <c r="I46" i="9" s="1"/>
  <c r="J46" i="9" s="1"/>
  <c r="K46" i="9" s="1"/>
  <c r="L46" i="9" s="1"/>
  <c r="M46" i="9" s="1"/>
  <c r="N46" i="9" s="1"/>
  <c r="O46" i="9" s="1"/>
  <c r="E47" i="9"/>
  <c r="F47" i="9" s="1"/>
  <c r="G47" i="9" s="1"/>
  <c r="H47" i="9" s="1"/>
  <c r="I47" i="9" s="1"/>
  <c r="J47" i="9" s="1"/>
  <c r="K47" i="9" s="1"/>
  <c r="L47" i="9" s="1"/>
  <c r="M47" i="9" s="1"/>
  <c r="N47" i="9" s="1"/>
  <c r="O47" i="9" s="1"/>
  <c r="E48" i="9"/>
  <c r="F48" i="9" s="1"/>
  <c r="G48" i="9" s="1"/>
  <c r="H48" i="9" s="1"/>
  <c r="I48" i="9" s="1"/>
  <c r="J48" i="9" s="1"/>
  <c r="K48" i="9" s="1"/>
  <c r="L48" i="9" s="1"/>
  <c r="M48" i="9" s="1"/>
  <c r="N48" i="9" s="1"/>
  <c r="O48" i="9" s="1"/>
  <c r="E49" i="9"/>
  <c r="F49" i="9" s="1"/>
  <c r="G49" i="9" s="1"/>
  <c r="H49" i="9" s="1"/>
  <c r="E3" i="9"/>
  <c r="F3" i="9" s="1"/>
  <c r="G3" i="9" s="1"/>
  <c r="H3" i="9" s="1"/>
  <c r="I3" i="9" s="1"/>
  <c r="J3" i="9" s="1"/>
  <c r="K3" i="9" s="1"/>
  <c r="L3" i="9" s="1"/>
  <c r="M3" i="9" s="1"/>
  <c r="N3" i="9" s="1"/>
  <c r="O3" i="9" s="1"/>
  <c r="E2" i="9"/>
  <c r="P90" i="9"/>
  <c r="K51" i="9"/>
  <c r="L51" i="9"/>
  <c r="M51" i="9"/>
  <c r="N51" i="9"/>
  <c r="O51" i="9"/>
  <c r="E79" i="9"/>
  <c r="F79" i="9" s="1"/>
  <c r="G79" i="9" s="1"/>
  <c r="H79" i="9" s="1"/>
  <c r="I79" i="9" s="1"/>
  <c r="J79" i="9" s="1"/>
  <c r="E80" i="9"/>
  <c r="F80" i="9" s="1"/>
  <c r="G80" i="9" s="1"/>
  <c r="H80" i="9" s="1"/>
  <c r="I80" i="9" s="1"/>
  <c r="J80" i="9" s="1"/>
  <c r="D113" i="9"/>
  <c r="J73" i="9"/>
  <c r="I73" i="9"/>
  <c r="H73" i="9"/>
  <c r="G73" i="9"/>
  <c r="F73" i="9"/>
  <c r="E73" i="9"/>
  <c r="D73" i="9"/>
  <c r="D64" i="9"/>
  <c r="C64" i="9"/>
  <c r="D63" i="9"/>
  <c r="C63" i="9"/>
  <c r="D62" i="9"/>
  <c r="C62" i="9"/>
  <c r="D61" i="9"/>
  <c r="C61" i="9"/>
  <c r="D60" i="9"/>
  <c r="C60" i="9"/>
  <c r="D59" i="9"/>
  <c r="C59" i="9"/>
  <c r="D57" i="9"/>
  <c r="C57" i="9"/>
  <c r="D56" i="9"/>
  <c r="C56" i="9"/>
  <c r="D55" i="9"/>
  <c r="C55" i="9"/>
  <c r="D54" i="9"/>
  <c r="C54" i="9"/>
  <c r="D53" i="9"/>
  <c r="C53" i="9"/>
  <c r="D52" i="9"/>
  <c r="D69" i="9" s="1"/>
  <c r="C52" i="9"/>
  <c r="J51" i="9"/>
  <c r="I51" i="9"/>
  <c r="H51" i="9"/>
  <c r="G51" i="9"/>
  <c r="F51" i="9"/>
  <c r="E51" i="9"/>
  <c r="D51" i="9"/>
  <c r="D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F4" i="9" l="1"/>
  <c r="E142" i="9"/>
  <c r="F6" i="9"/>
  <c r="E143" i="9"/>
  <c r="G110" i="9"/>
  <c r="H110" i="9" s="1"/>
  <c r="I110" i="9" s="1"/>
  <c r="J110" i="9" s="1"/>
  <c r="K110" i="9" s="1"/>
  <c r="L110" i="9" s="1"/>
  <c r="M110" i="9" s="1"/>
  <c r="N110" i="9" s="1"/>
  <c r="O110" i="9" s="1"/>
  <c r="E121" i="9"/>
  <c r="K95" i="9"/>
  <c r="L95" i="9" s="1"/>
  <c r="M95" i="9" s="1"/>
  <c r="N95" i="9" s="1"/>
  <c r="O95" i="9" s="1"/>
  <c r="D133" i="9"/>
  <c r="D144" i="9"/>
  <c r="D145" i="9" s="1"/>
  <c r="D147" i="9" s="1"/>
  <c r="E113" i="9"/>
  <c r="J40" i="9"/>
  <c r="K40" i="9" s="1"/>
  <c r="L40" i="9" s="1"/>
  <c r="M40" i="9" s="1"/>
  <c r="N40" i="9" s="1"/>
  <c r="O40" i="9" s="1"/>
  <c r="F63" i="9"/>
  <c r="G39" i="9"/>
  <c r="H39" i="9" s="1"/>
  <c r="H31" i="9"/>
  <c r="I31" i="9" s="1"/>
  <c r="J31" i="9" s="1"/>
  <c r="K31" i="9" s="1"/>
  <c r="G23" i="9"/>
  <c r="F61" i="9"/>
  <c r="F62" i="9"/>
  <c r="H14" i="9"/>
  <c r="I14" i="9" s="1"/>
  <c r="J14" i="9" s="1"/>
  <c r="K26" i="9"/>
  <c r="L26" i="9" s="1"/>
  <c r="H38" i="9"/>
  <c r="I38" i="9" s="1"/>
  <c r="J38" i="9" s="1"/>
  <c r="K22" i="9"/>
  <c r="I32" i="9"/>
  <c r="J32" i="9" s="1"/>
  <c r="K32" i="9" s="1"/>
  <c r="L32" i="9" s="1"/>
  <c r="M32" i="9" s="1"/>
  <c r="N32" i="9" s="1"/>
  <c r="O32" i="9" s="1"/>
  <c r="I28" i="9"/>
  <c r="J28" i="9" s="1"/>
  <c r="K28" i="9" s="1"/>
  <c r="I16" i="9"/>
  <c r="J16" i="9" s="1"/>
  <c r="K16" i="9" s="1"/>
  <c r="J8" i="9"/>
  <c r="K8" i="9" s="1"/>
  <c r="L8" i="9" s="1"/>
  <c r="M8" i="9" s="1"/>
  <c r="N8" i="9" s="1"/>
  <c r="O8" i="9" s="1"/>
  <c r="K34" i="9"/>
  <c r="H18" i="9"/>
  <c r="E52" i="9"/>
  <c r="E128" i="9"/>
  <c r="E57" i="9"/>
  <c r="E56" i="9"/>
  <c r="E55" i="9"/>
  <c r="E54" i="9"/>
  <c r="E60" i="9"/>
  <c r="E53" i="9"/>
  <c r="F11" i="9"/>
  <c r="G11" i="9" s="1"/>
  <c r="E59" i="9"/>
  <c r="F7" i="9"/>
  <c r="F2" i="9"/>
  <c r="G30" i="9"/>
  <c r="H30" i="9" s="1"/>
  <c r="I30" i="9" s="1"/>
  <c r="E63" i="9"/>
  <c r="E62" i="9"/>
  <c r="E61" i="9"/>
  <c r="E129" i="9"/>
  <c r="F109" i="9"/>
  <c r="F121" i="9" s="1"/>
  <c r="E50" i="9"/>
  <c r="F43" i="9"/>
  <c r="G43" i="9" s="1"/>
  <c r="H43" i="9" s="1"/>
  <c r="I43" i="9" s="1"/>
  <c r="J43" i="9" s="1"/>
  <c r="K43" i="9" s="1"/>
  <c r="L43" i="9" s="1"/>
  <c r="M43" i="9" s="1"/>
  <c r="N43" i="9" s="1"/>
  <c r="O43" i="9" s="1"/>
  <c r="F35" i="9"/>
  <c r="G35" i="9" s="1"/>
  <c r="F27" i="9"/>
  <c r="F19" i="9"/>
  <c r="F15" i="9"/>
  <c r="F10" i="9"/>
  <c r="D130" i="9"/>
  <c r="D132" i="9" s="1"/>
  <c r="I108" i="9"/>
  <c r="H64" i="9"/>
  <c r="I49" i="9"/>
  <c r="J49" i="9" s="1"/>
  <c r="G64" i="9"/>
  <c r="F64" i="9"/>
  <c r="E64" i="9"/>
  <c r="G45" i="9"/>
  <c r="D83" i="9"/>
  <c r="D66" i="9"/>
  <c r="D70" i="9"/>
  <c r="D65" i="9"/>
  <c r="G6" i="9" l="1"/>
  <c r="F143" i="9"/>
  <c r="G4" i="9"/>
  <c r="F142" i="9"/>
  <c r="F113" i="9"/>
  <c r="E133" i="9"/>
  <c r="I64" i="9"/>
  <c r="E69" i="9"/>
  <c r="E83" i="9" s="1"/>
  <c r="F56" i="9"/>
  <c r="E66" i="9"/>
  <c r="E144" i="9"/>
  <c r="E145" i="9" s="1"/>
  <c r="F57" i="9"/>
  <c r="H62" i="9"/>
  <c r="E130" i="9"/>
  <c r="E132" i="9" s="1"/>
  <c r="E70" i="9"/>
  <c r="E65" i="9"/>
  <c r="F54" i="9"/>
  <c r="G19" i="9"/>
  <c r="F59" i="9"/>
  <c r="G7" i="9"/>
  <c r="H63" i="9"/>
  <c r="I39" i="9"/>
  <c r="J39" i="9" s="1"/>
  <c r="K39" i="9" s="1"/>
  <c r="F55" i="9"/>
  <c r="G27" i="9"/>
  <c r="F129" i="9"/>
  <c r="G109" i="9"/>
  <c r="G121" i="9" s="1"/>
  <c r="L34" i="9"/>
  <c r="M34" i="9" s="1"/>
  <c r="N34" i="9" s="1"/>
  <c r="O34" i="9" s="1"/>
  <c r="L28" i="9"/>
  <c r="M28" i="9" s="1"/>
  <c r="N28" i="9" s="1"/>
  <c r="O28" i="9" s="1"/>
  <c r="L22" i="9"/>
  <c r="M26" i="9"/>
  <c r="N26" i="9" s="1"/>
  <c r="G61" i="9"/>
  <c r="H23" i="9"/>
  <c r="I18" i="9"/>
  <c r="J18" i="9" s="1"/>
  <c r="K38" i="9"/>
  <c r="L38" i="9" s="1"/>
  <c r="F50" i="9"/>
  <c r="G10" i="9"/>
  <c r="H10" i="9" s="1"/>
  <c r="F53" i="9"/>
  <c r="G56" i="9"/>
  <c r="H35" i="9"/>
  <c r="J30" i="9"/>
  <c r="I62" i="9"/>
  <c r="H11" i="9"/>
  <c r="K14" i="9"/>
  <c r="L14" i="9" s="1"/>
  <c r="M14" i="9" s="1"/>
  <c r="N14" i="9" s="1"/>
  <c r="O14" i="9" s="1"/>
  <c r="L31" i="9"/>
  <c r="M31" i="9" s="1"/>
  <c r="N31" i="9" s="1"/>
  <c r="K49" i="9"/>
  <c r="K64" i="9" s="1"/>
  <c r="F60" i="9"/>
  <c r="G15" i="9"/>
  <c r="F128" i="9"/>
  <c r="G2" i="9"/>
  <c r="F52" i="9"/>
  <c r="L16" i="9"/>
  <c r="M16" i="9" s="1"/>
  <c r="N16" i="9" s="1"/>
  <c r="O16" i="9" s="1"/>
  <c r="G63" i="9"/>
  <c r="G62" i="9"/>
  <c r="J108" i="9"/>
  <c r="J64" i="9"/>
  <c r="H45" i="9"/>
  <c r="G57" i="9"/>
  <c r="D71" i="9"/>
  <c r="S108" i="9" s="1"/>
  <c r="S110" i="9" s="1"/>
  <c r="D67" i="9"/>
  <c r="D84" i="9"/>
  <c r="D117" i="9"/>
  <c r="D118" i="9" s="1"/>
  <c r="H4" i="9" l="1"/>
  <c r="G142" i="9"/>
  <c r="H6" i="9"/>
  <c r="G143" i="9"/>
  <c r="F133" i="9"/>
  <c r="J63" i="9"/>
  <c r="D98" i="9"/>
  <c r="C4" i="4" s="1"/>
  <c r="D97" i="9"/>
  <c r="C2" i="4" s="1"/>
  <c r="E117" i="9"/>
  <c r="D85" i="9"/>
  <c r="D88" i="9" s="1"/>
  <c r="D122" i="9"/>
  <c r="F130" i="9"/>
  <c r="F132" i="9" s="1"/>
  <c r="E71" i="9"/>
  <c r="E84" i="9"/>
  <c r="F144" i="9"/>
  <c r="F145" i="9" s="1"/>
  <c r="G50" i="9"/>
  <c r="E67" i="9"/>
  <c r="I63" i="9"/>
  <c r="F70" i="9"/>
  <c r="J62" i="9"/>
  <c r="K30" i="9"/>
  <c r="G59" i="9"/>
  <c r="H7" i="9"/>
  <c r="O26" i="9"/>
  <c r="H109" i="9"/>
  <c r="H121" i="9" s="1"/>
  <c r="G129" i="9"/>
  <c r="G113" i="9"/>
  <c r="F66" i="9"/>
  <c r="H15" i="9"/>
  <c r="G60" i="9"/>
  <c r="G53" i="9"/>
  <c r="K18" i="9"/>
  <c r="L18" i="9" s="1"/>
  <c r="K63" i="9"/>
  <c r="L39" i="9"/>
  <c r="M39" i="9" s="1"/>
  <c r="N39" i="9" s="1"/>
  <c r="H19" i="9"/>
  <c r="G54" i="9"/>
  <c r="H2" i="9"/>
  <c r="G52" i="9"/>
  <c r="G128" i="9"/>
  <c r="I10" i="9"/>
  <c r="H53" i="9"/>
  <c r="M22" i="9"/>
  <c r="L49" i="9"/>
  <c r="O31" i="9"/>
  <c r="I11" i="9"/>
  <c r="H56" i="9"/>
  <c r="I35" i="9"/>
  <c r="F69" i="9"/>
  <c r="F65" i="9"/>
  <c r="M38" i="9"/>
  <c r="H61" i="9"/>
  <c r="I23" i="9"/>
  <c r="G55" i="9"/>
  <c r="H27" i="9"/>
  <c r="K108" i="9"/>
  <c r="I45" i="9"/>
  <c r="J45" i="9" s="1"/>
  <c r="K45" i="9" s="1"/>
  <c r="H57" i="9"/>
  <c r="D120" i="9"/>
  <c r="I6" i="9" l="1"/>
  <c r="H143" i="9"/>
  <c r="I4" i="9"/>
  <c r="H142" i="9"/>
  <c r="E118" i="9"/>
  <c r="E120" i="9" s="1"/>
  <c r="E97" i="9"/>
  <c r="D2" i="4" s="1"/>
  <c r="E98" i="9"/>
  <c r="D4" i="4" s="1"/>
  <c r="E122" i="9"/>
  <c r="G133" i="9"/>
  <c r="E85" i="9"/>
  <c r="E88" i="9" s="1"/>
  <c r="E91" i="9" s="1"/>
  <c r="F84" i="9"/>
  <c r="F117" i="9"/>
  <c r="F118" i="9" s="1"/>
  <c r="G69" i="9"/>
  <c r="G83" i="9" s="1"/>
  <c r="G65" i="9"/>
  <c r="F67" i="9"/>
  <c r="G144" i="9"/>
  <c r="G145" i="9" s="1"/>
  <c r="H50" i="9"/>
  <c r="L63" i="9"/>
  <c r="I27" i="9"/>
  <c r="H55" i="9"/>
  <c r="I56" i="9"/>
  <c r="J35" i="9"/>
  <c r="N22" i="9"/>
  <c r="O22" i="9" s="1"/>
  <c r="I19" i="9"/>
  <c r="H54" i="9"/>
  <c r="N38" i="9"/>
  <c r="O38" i="9" s="1"/>
  <c r="M63" i="9"/>
  <c r="O39" i="9"/>
  <c r="L30" i="9"/>
  <c r="K62" i="9"/>
  <c r="I61" i="9"/>
  <c r="J23" i="9"/>
  <c r="J11" i="9"/>
  <c r="K11" i="9" s="1"/>
  <c r="M49" i="9"/>
  <c r="L64" i="9"/>
  <c r="J10" i="9"/>
  <c r="I53" i="9"/>
  <c r="H128" i="9"/>
  <c r="I2" i="9"/>
  <c r="H52" i="9"/>
  <c r="G130" i="9"/>
  <c r="G132" i="9" s="1"/>
  <c r="H59" i="9"/>
  <c r="I7" i="9"/>
  <c r="F71" i="9"/>
  <c r="F83" i="9"/>
  <c r="M18" i="9"/>
  <c r="N18" i="9" s="1"/>
  <c r="O18" i="9" s="1"/>
  <c r="I15" i="9"/>
  <c r="H60" i="9"/>
  <c r="I109" i="9"/>
  <c r="I121" i="9" s="1"/>
  <c r="H129" i="9"/>
  <c r="H113" i="9"/>
  <c r="G66" i="9"/>
  <c r="G70" i="9"/>
  <c r="L108" i="9"/>
  <c r="I57" i="9"/>
  <c r="D91" i="9"/>
  <c r="I142" i="9" l="1"/>
  <c r="J4" i="9"/>
  <c r="J6" i="9"/>
  <c r="I143" i="9"/>
  <c r="D9" i="4"/>
  <c r="E100" i="9"/>
  <c r="C9" i="4"/>
  <c r="D100" i="9"/>
  <c r="F97" i="9"/>
  <c r="E2" i="4" s="1"/>
  <c r="F98" i="9"/>
  <c r="E4" i="4" s="1"/>
  <c r="H133" i="9"/>
  <c r="F85" i="9"/>
  <c r="F88" i="9" s="1"/>
  <c r="F91" i="9" s="1"/>
  <c r="G67" i="9"/>
  <c r="F120" i="9"/>
  <c r="F122" i="9"/>
  <c r="G84" i="9"/>
  <c r="G117" i="9"/>
  <c r="G118" i="9" s="1"/>
  <c r="H65" i="9"/>
  <c r="H69" i="9"/>
  <c r="H83" i="9" s="1"/>
  <c r="H130" i="9"/>
  <c r="H132" i="9" s="1"/>
  <c r="O63" i="9"/>
  <c r="I50" i="9"/>
  <c r="N63" i="9"/>
  <c r="H144" i="9"/>
  <c r="H145" i="9" s="1"/>
  <c r="M64" i="9"/>
  <c r="N49" i="9"/>
  <c r="I54" i="9"/>
  <c r="J19" i="9"/>
  <c r="G71" i="9"/>
  <c r="L11" i="9"/>
  <c r="M11" i="9" s="1"/>
  <c r="N11" i="9" s="1"/>
  <c r="O11" i="9" s="1"/>
  <c r="K10" i="9"/>
  <c r="L10" i="9" s="1"/>
  <c r="J53" i="9"/>
  <c r="M30" i="9"/>
  <c r="L62" i="9"/>
  <c r="I55" i="9"/>
  <c r="J27" i="9"/>
  <c r="I60" i="9"/>
  <c r="J15" i="9"/>
  <c r="H70" i="9"/>
  <c r="H66" i="9"/>
  <c r="J109" i="9"/>
  <c r="J121" i="9" s="1"/>
  <c r="I129" i="9"/>
  <c r="I113" i="9"/>
  <c r="J7" i="9"/>
  <c r="I59" i="9"/>
  <c r="I128" i="9"/>
  <c r="J2" i="9"/>
  <c r="I52" i="9"/>
  <c r="K23" i="9"/>
  <c r="J61" i="9"/>
  <c r="K35" i="9"/>
  <c r="J56" i="9"/>
  <c r="M108" i="9"/>
  <c r="J57" i="9"/>
  <c r="K6" i="9" l="1"/>
  <c r="J143" i="9"/>
  <c r="K4" i="9"/>
  <c r="J142" i="9"/>
  <c r="H67" i="9"/>
  <c r="I133" i="9"/>
  <c r="G97" i="9"/>
  <c r="F2" i="4" s="1"/>
  <c r="G98" i="9"/>
  <c r="F4" i="4" s="1"/>
  <c r="F100" i="9"/>
  <c r="E9" i="4"/>
  <c r="G85" i="9"/>
  <c r="G88" i="9" s="1"/>
  <c r="G91" i="9" s="1"/>
  <c r="G120" i="9"/>
  <c r="G122" i="9"/>
  <c r="H84" i="9"/>
  <c r="H117" i="9"/>
  <c r="H118" i="9" s="1"/>
  <c r="H71" i="9"/>
  <c r="I69" i="9"/>
  <c r="I83" i="9" s="1"/>
  <c r="J50" i="9"/>
  <c r="I65" i="9"/>
  <c r="K53" i="9"/>
  <c r="I144" i="9"/>
  <c r="I145" i="9" s="1"/>
  <c r="I130" i="9"/>
  <c r="I132" i="9" s="1"/>
  <c r="K19" i="9"/>
  <c r="J54" i="9"/>
  <c r="L23" i="9"/>
  <c r="K61" i="9"/>
  <c r="I66" i="9"/>
  <c r="I70" i="9"/>
  <c r="K109" i="9"/>
  <c r="K121" i="9" s="1"/>
  <c r="J129" i="9"/>
  <c r="J113" i="9"/>
  <c r="K15" i="9"/>
  <c r="J60" i="9"/>
  <c r="M10" i="9"/>
  <c r="L53" i="9"/>
  <c r="K7" i="9"/>
  <c r="J59" i="9"/>
  <c r="M62" i="9"/>
  <c r="N30" i="9"/>
  <c r="O49" i="9"/>
  <c r="O64" i="9" s="1"/>
  <c r="N64" i="9"/>
  <c r="L35" i="9"/>
  <c r="K56" i="9"/>
  <c r="K2" i="9"/>
  <c r="J128" i="9"/>
  <c r="J52" i="9"/>
  <c r="K27" i="9"/>
  <c r="J55" i="9"/>
  <c r="N108" i="9"/>
  <c r="L45" i="9"/>
  <c r="K57" i="9"/>
  <c r="L4" i="9" l="1"/>
  <c r="K142" i="9"/>
  <c r="L6" i="9"/>
  <c r="K143" i="9"/>
  <c r="J133" i="9"/>
  <c r="H97" i="9"/>
  <c r="G2" i="4" s="1"/>
  <c r="H98" i="9"/>
  <c r="G4" i="4" s="1"/>
  <c r="G100" i="9"/>
  <c r="F9" i="4"/>
  <c r="H85" i="9"/>
  <c r="H88" i="9" s="1"/>
  <c r="H91" i="9" s="1"/>
  <c r="I84" i="9"/>
  <c r="I117" i="9"/>
  <c r="I118" i="9" s="1"/>
  <c r="H120" i="9"/>
  <c r="H122" i="9"/>
  <c r="J69" i="9"/>
  <c r="J83" i="9" s="1"/>
  <c r="J65" i="9"/>
  <c r="J130" i="9"/>
  <c r="J132" i="9" s="1"/>
  <c r="I67" i="9"/>
  <c r="J144" i="9"/>
  <c r="J145" i="9" s="1"/>
  <c r="L15" i="9"/>
  <c r="K60" i="9"/>
  <c r="K50" i="9"/>
  <c r="L56" i="9"/>
  <c r="M35" i="9"/>
  <c r="N10" i="9"/>
  <c r="M53" i="9"/>
  <c r="K54" i="9"/>
  <c r="L19" i="9"/>
  <c r="O30" i="9"/>
  <c r="O62" i="9" s="1"/>
  <c r="N62" i="9"/>
  <c r="I71" i="9"/>
  <c r="J66" i="9"/>
  <c r="J67" i="9" s="1"/>
  <c r="J70" i="9"/>
  <c r="L27" i="9"/>
  <c r="K55" i="9"/>
  <c r="K128" i="9"/>
  <c r="L2" i="9"/>
  <c r="K52" i="9"/>
  <c r="K59" i="9"/>
  <c r="L7" i="9"/>
  <c r="L109" i="9"/>
  <c r="L121" i="9" s="1"/>
  <c r="K129" i="9"/>
  <c r="K113" i="9"/>
  <c r="M23" i="9"/>
  <c r="L61" i="9"/>
  <c r="O108" i="9"/>
  <c r="M45" i="9"/>
  <c r="L57" i="9"/>
  <c r="M6" i="9" l="1"/>
  <c r="L143" i="9"/>
  <c r="M4" i="9"/>
  <c r="L142" i="9"/>
  <c r="K133" i="9"/>
  <c r="I97" i="9"/>
  <c r="H2" i="4" s="1"/>
  <c r="I98" i="9"/>
  <c r="H4" i="4" s="1"/>
  <c r="H100" i="9"/>
  <c r="G9" i="4"/>
  <c r="I85" i="9"/>
  <c r="I88" i="9" s="1"/>
  <c r="I91" i="9" s="1"/>
  <c r="J84" i="9"/>
  <c r="J117" i="9"/>
  <c r="J118" i="9" s="1"/>
  <c r="I120" i="9"/>
  <c r="I122" i="9"/>
  <c r="K65" i="9"/>
  <c r="K144" i="9"/>
  <c r="K145" i="9" s="1"/>
  <c r="J71" i="9"/>
  <c r="J97" i="9" s="1"/>
  <c r="I2" i="4" s="1"/>
  <c r="K69" i="9"/>
  <c r="L59" i="9"/>
  <c r="M7" i="9"/>
  <c r="O10" i="9"/>
  <c r="O53" i="9" s="1"/>
  <c r="N53" i="9"/>
  <c r="N23" i="9"/>
  <c r="M61" i="9"/>
  <c r="M2" i="9"/>
  <c r="L128" i="9"/>
  <c r="L52" i="9"/>
  <c r="M27" i="9"/>
  <c r="L55" i="9"/>
  <c r="K70" i="9"/>
  <c r="K66" i="9"/>
  <c r="L50" i="9"/>
  <c r="K130" i="9"/>
  <c r="K132" i="9" s="1"/>
  <c r="M109" i="9"/>
  <c r="M121" i="9" s="1"/>
  <c r="L129" i="9"/>
  <c r="L113" i="9"/>
  <c r="M19" i="9"/>
  <c r="L54" i="9"/>
  <c r="M56" i="9"/>
  <c r="N35" i="9"/>
  <c r="L60" i="9"/>
  <c r="M15" i="9"/>
  <c r="N45" i="9"/>
  <c r="M57" i="9"/>
  <c r="N4" i="9" l="1"/>
  <c r="M142" i="9"/>
  <c r="M143" i="9"/>
  <c r="N6" i="9"/>
  <c r="H9" i="4"/>
  <c r="I100" i="9"/>
  <c r="K67" i="9"/>
  <c r="L133" i="9"/>
  <c r="J85" i="9"/>
  <c r="J88" i="9" s="1"/>
  <c r="J91" i="9" s="1"/>
  <c r="L69" i="9"/>
  <c r="L83" i="9" s="1"/>
  <c r="K84" i="9"/>
  <c r="K117" i="9"/>
  <c r="K118" i="9" s="1"/>
  <c r="J120" i="9"/>
  <c r="J122" i="9"/>
  <c r="L65" i="9"/>
  <c r="K71" i="9"/>
  <c r="L144" i="9"/>
  <c r="L145" i="9" s="1"/>
  <c r="K83" i="9"/>
  <c r="M50" i="9"/>
  <c r="M60" i="9"/>
  <c r="N15" i="9"/>
  <c r="N109" i="9"/>
  <c r="N121" i="9" s="1"/>
  <c r="M129" i="9"/>
  <c r="M113" i="9"/>
  <c r="N61" i="9"/>
  <c r="O23" i="9"/>
  <c r="O61" i="9" s="1"/>
  <c r="M54" i="9"/>
  <c r="N19" i="9"/>
  <c r="L130" i="9"/>
  <c r="L132" i="9" s="1"/>
  <c r="N7" i="9"/>
  <c r="M59" i="9"/>
  <c r="N56" i="9"/>
  <c r="O35" i="9"/>
  <c r="O56" i="9" s="1"/>
  <c r="M55" i="9"/>
  <c r="N27" i="9"/>
  <c r="M128" i="9"/>
  <c r="N2" i="9"/>
  <c r="M52" i="9"/>
  <c r="L66" i="9"/>
  <c r="L70" i="9"/>
  <c r="O45" i="9"/>
  <c r="N57" i="9"/>
  <c r="N143" i="9" l="1"/>
  <c r="O6" i="9"/>
  <c r="O4" i="9"/>
  <c r="N142" i="9"/>
  <c r="J100" i="9"/>
  <c r="I9" i="4"/>
  <c r="K97" i="9"/>
  <c r="J2" i="4" s="1"/>
  <c r="K98" i="9"/>
  <c r="J4" i="4" s="1"/>
  <c r="L67" i="9"/>
  <c r="M133" i="9"/>
  <c r="K85" i="9"/>
  <c r="K88" i="9" s="1"/>
  <c r="K91" i="9" s="1"/>
  <c r="J9" i="4" s="1"/>
  <c r="L84" i="9"/>
  <c r="L117" i="9"/>
  <c r="L118" i="9" s="1"/>
  <c r="K120" i="9"/>
  <c r="K122" i="9"/>
  <c r="M144" i="9"/>
  <c r="M145" i="9" s="1"/>
  <c r="N50" i="9"/>
  <c r="M65" i="9"/>
  <c r="M69" i="9"/>
  <c r="M83" i="9" s="1"/>
  <c r="M130" i="9"/>
  <c r="M132" i="9" s="1"/>
  <c r="M66" i="9"/>
  <c r="M70" i="9"/>
  <c r="O2" i="9"/>
  <c r="N128" i="9"/>
  <c r="N52" i="9"/>
  <c r="O7" i="9"/>
  <c r="N59" i="9"/>
  <c r="O109" i="9"/>
  <c r="O121" i="9" s="1"/>
  <c r="N129" i="9"/>
  <c r="N113" i="9"/>
  <c r="N60" i="9"/>
  <c r="O15" i="9"/>
  <c r="O60" i="9" s="1"/>
  <c r="L71" i="9"/>
  <c r="O27" i="9"/>
  <c r="O55" i="9" s="1"/>
  <c r="N55" i="9"/>
  <c r="N54" i="9"/>
  <c r="O19" i="9"/>
  <c r="O54" i="9" s="1"/>
  <c r="O57" i="9"/>
  <c r="O142" i="9" l="1"/>
  <c r="O143" i="9"/>
  <c r="K100" i="9"/>
  <c r="L97" i="9"/>
  <c r="K2" i="4" s="1"/>
  <c r="L98" i="9"/>
  <c r="K4" i="4" s="1"/>
  <c r="N133" i="9"/>
  <c r="L85" i="9"/>
  <c r="L88" i="9" s="1"/>
  <c r="L91" i="9" s="1"/>
  <c r="K9" i="4" s="1"/>
  <c r="M84" i="9"/>
  <c r="M117" i="9"/>
  <c r="M118" i="9" s="1"/>
  <c r="L120" i="9"/>
  <c r="L122" i="9"/>
  <c r="M67" i="9"/>
  <c r="N130" i="9"/>
  <c r="N132" i="9" s="1"/>
  <c r="N69" i="9"/>
  <c r="N83" i="9" s="1"/>
  <c r="N144" i="9"/>
  <c r="N145" i="9" s="1"/>
  <c r="O59" i="9"/>
  <c r="O66" i="9" s="1"/>
  <c r="N65" i="9"/>
  <c r="M71" i="9"/>
  <c r="N66" i="9"/>
  <c r="N70" i="9"/>
  <c r="O52" i="9"/>
  <c r="O69" i="9" s="1"/>
  <c r="O128" i="9"/>
  <c r="O50" i="9"/>
  <c r="O129" i="9"/>
  <c r="O113" i="9"/>
  <c r="M97" i="9" l="1"/>
  <c r="L2" i="4" s="1"/>
  <c r="M98" i="9"/>
  <c r="L4" i="4" s="1"/>
  <c r="L100" i="9"/>
  <c r="O133" i="9"/>
  <c r="M85" i="9"/>
  <c r="M88" i="9" s="1"/>
  <c r="M91" i="9" s="1"/>
  <c r="L9" i="4" s="1"/>
  <c r="N84" i="9"/>
  <c r="N117" i="9"/>
  <c r="N118" i="9" s="1"/>
  <c r="M122" i="9"/>
  <c r="M120" i="9"/>
  <c r="O70" i="9"/>
  <c r="N67" i="9"/>
  <c r="O65" i="9"/>
  <c r="O67" i="9" s="1"/>
  <c r="O144" i="9"/>
  <c r="O145" i="9" s="1"/>
  <c r="N71" i="9"/>
  <c r="O130" i="9"/>
  <c r="O132" i="9" s="1"/>
  <c r="O83" i="9"/>
  <c r="M100" i="9" l="1"/>
  <c r="N97" i="9"/>
  <c r="M2" i="4" s="1"/>
  <c r="N98" i="9"/>
  <c r="M4" i="4" s="1"/>
  <c r="N85" i="9"/>
  <c r="N88" i="9" s="1"/>
  <c r="N91" i="9" s="1"/>
  <c r="M9" i="4" s="1"/>
  <c r="O84" i="9"/>
  <c r="O117" i="9"/>
  <c r="O118" i="9" s="1"/>
  <c r="N120" i="9"/>
  <c r="N122" i="9"/>
  <c r="O71" i="9"/>
  <c r="N100" i="9" l="1"/>
  <c r="O98" i="9"/>
  <c r="O97" i="9"/>
  <c r="N2" i="4" s="1"/>
  <c r="O85" i="9"/>
  <c r="O88" i="9" s="1"/>
  <c r="O91" i="9" s="1"/>
  <c r="N9" i="4" s="1"/>
  <c r="O120" i="9"/>
  <c r="O122" i="9"/>
  <c r="O2" i="4" l="1"/>
  <c r="P98" i="9"/>
  <c r="N4" i="4"/>
  <c r="P91" i="9"/>
  <c r="O100" i="9"/>
  <c r="P97" i="9"/>
  <c r="E7" i="4" l="1"/>
  <c r="I7" i="4"/>
  <c r="M7" i="4"/>
  <c r="F7" i="4"/>
  <c r="J7" i="4"/>
  <c r="G7" i="4"/>
  <c r="K7" i="4"/>
  <c r="P7" i="4"/>
  <c r="D7" i="4"/>
  <c r="H7" i="4"/>
  <c r="L7" i="4"/>
  <c r="N7" i="4"/>
  <c r="C7" i="4"/>
  <c r="P100" i="9"/>
  <c r="J19" i="2" l="1"/>
  <c r="L19" i="2" s="1"/>
  <c r="J20" i="2"/>
  <c r="L20" i="2" s="1"/>
  <c r="J21" i="2"/>
  <c r="L21" i="2" s="1"/>
  <c r="J22" i="2"/>
  <c r="L22" i="2" s="1"/>
  <c r="J23" i="2"/>
  <c r="L23" i="2" s="1"/>
  <c r="J24" i="2"/>
  <c r="L24" i="2" s="1"/>
  <c r="J25" i="2"/>
  <c r="L25" i="2" s="1"/>
  <c r="J26" i="2"/>
  <c r="L26" i="2" s="1"/>
  <c r="J27" i="2"/>
  <c r="L27" i="2" s="1"/>
  <c r="J28" i="2"/>
  <c r="L28" i="2" s="1"/>
  <c r="J29" i="2"/>
  <c r="L29" i="2" s="1"/>
  <c r="J9" i="2"/>
  <c r="L9" i="2" s="1"/>
  <c r="J10" i="2"/>
  <c r="L10" i="2" s="1"/>
  <c r="J11" i="2"/>
  <c r="L11" i="2" s="1"/>
  <c r="J12" i="2"/>
  <c r="L12" i="2" s="1"/>
  <c r="J13" i="2"/>
  <c r="L13" i="2" s="1"/>
  <c r="J14" i="2"/>
  <c r="L14" i="2" s="1"/>
  <c r="J15" i="2"/>
  <c r="L15" i="2" s="1"/>
  <c r="J16" i="2"/>
  <c r="L16" i="2" s="1"/>
  <c r="J17" i="2"/>
  <c r="L17" i="2" s="1"/>
  <c r="J18" i="2"/>
  <c r="L18" i="2" s="1"/>
  <c r="C114" i="4" l="1"/>
  <c r="D125" i="4"/>
  <c r="E125" i="4"/>
  <c r="F125" i="4"/>
  <c r="G125" i="4"/>
  <c r="H125" i="4"/>
  <c r="I125" i="4"/>
  <c r="J125" i="4"/>
  <c r="K125" i="4"/>
  <c r="L125" i="4"/>
  <c r="M125" i="4"/>
  <c r="N125" i="4"/>
  <c r="C125" i="4"/>
  <c r="D124" i="4"/>
  <c r="E124" i="4"/>
  <c r="F124" i="4"/>
  <c r="G124" i="4"/>
  <c r="H124" i="4"/>
  <c r="I124" i="4"/>
  <c r="J124" i="4"/>
  <c r="K124" i="4"/>
  <c r="L124" i="4"/>
  <c r="M124" i="4"/>
  <c r="N124" i="4"/>
  <c r="C124" i="4"/>
  <c r="D134" i="7"/>
  <c r="D135" i="7"/>
  <c r="D133" i="7"/>
  <c r="D120" i="4"/>
  <c r="E120" i="4"/>
  <c r="F120" i="4"/>
  <c r="G120" i="4"/>
  <c r="H120" i="4"/>
  <c r="I120" i="4"/>
  <c r="J120" i="4"/>
  <c r="K120" i="4"/>
  <c r="L120" i="4"/>
  <c r="M120" i="4"/>
  <c r="N120" i="4"/>
  <c r="C120" i="4"/>
  <c r="D129" i="7"/>
  <c r="D130" i="7"/>
  <c r="D128" i="7"/>
  <c r="D114" i="4"/>
  <c r="E114" i="4"/>
  <c r="F114" i="4"/>
  <c r="G114" i="4"/>
  <c r="H114" i="4"/>
  <c r="I114" i="4"/>
  <c r="J114" i="4"/>
  <c r="K114" i="4"/>
  <c r="L114" i="4"/>
  <c r="M114" i="4"/>
  <c r="N114" i="4"/>
  <c r="D71" i="4"/>
  <c r="E71" i="4"/>
  <c r="F71" i="4"/>
  <c r="G71" i="4"/>
  <c r="H71" i="4"/>
  <c r="I71" i="4"/>
  <c r="J71" i="4"/>
  <c r="K71" i="4"/>
  <c r="L71" i="4"/>
  <c r="M71" i="4"/>
  <c r="N71" i="4"/>
  <c r="C71" i="4"/>
  <c r="D61" i="4"/>
  <c r="E61" i="4"/>
  <c r="F61" i="4"/>
  <c r="G61" i="4"/>
  <c r="H61" i="4"/>
  <c r="I61" i="4"/>
  <c r="J61" i="4"/>
  <c r="K61" i="4"/>
  <c r="L61" i="4"/>
  <c r="M61" i="4"/>
  <c r="N61" i="4"/>
  <c r="C61" i="4"/>
  <c r="D29" i="7"/>
  <c r="D30" i="7"/>
  <c r="D18" i="4"/>
  <c r="E18" i="4"/>
  <c r="F18" i="4"/>
  <c r="G18" i="4"/>
  <c r="H18" i="4"/>
  <c r="I18" i="4"/>
  <c r="J18" i="4"/>
  <c r="K18" i="4"/>
  <c r="L18" i="4"/>
  <c r="M18" i="4"/>
  <c r="N18" i="4"/>
  <c r="C18" i="4"/>
  <c r="D24" i="7"/>
  <c r="D23" i="7"/>
  <c r="D15" i="7"/>
  <c r="D17" i="7"/>
  <c r="D18" i="7"/>
  <c r="D19" i="7"/>
  <c r="D20" i="7"/>
  <c r="I8" i="4"/>
  <c r="D7" i="7"/>
  <c r="D9" i="7"/>
  <c r="D10" i="7"/>
  <c r="D11" i="7"/>
  <c r="O18" i="4" l="1"/>
  <c r="D25" i="7" s="1"/>
  <c r="E14" i="8"/>
  <c r="D14" i="8"/>
  <c r="C14" i="8"/>
  <c r="E8" i="8"/>
  <c r="D8" i="8"/>
  <c r="C8" i="8"/>
  <c r="C16" i="8" l="1"/>
  <c r="C21" i="8" s="1"/>
  <c r="D16" i="8"/>
  <c r="D21" i="8" s="1"/>
  <c r="E16" i="8"/>
  <c r="E21" i="8" s="1"/>
  <c r="D39" i="7"/>
  <c r="D40" i="7" l="1"/>
  <c r="H55" i="1" l="1"/>
  <c r="H28" i="4" s="1"/>
  <c r="H54" i="1"/>
  <c r="H59" i="1" s="1"/>
  <c r="A33" i="2"/>
  <c r="A34" i="2"/>
  <c r="A35" i="2"/>
  <c r="A36" i="2"/>
  <c r="A37" i="2"/>
  <c r="A38" i="2"/>
  <c r="A39" i="2"/>
  <c r="A40" i="2"/>
  <c r="A41" i="2"/>
  <c r="A42" i="2"/>
  <c r="A44" i="2"/>
  <c r="A45" i="2"/>
  <c r="A46" i="2"/>
  <c r="A47" i="2"/>
  <c r="A48" i="2"/>
  <c r="A49" i="2"/>
  <c r="A50" i="2"/>
  <c r="A51" i="2"/>
  <c r="J35" i="2"/>
  <c r="L35" i="2" s="1"/>
  <c r="B35" i="2" s="1"/>
  <c r="J36" i="2"/>
  <c r="L36" i="2" s="1"/>
  <c r="B36" i="2" s="1"/>
  <c r="J37" i="2"/>
  <c r="L37" i="2" s="1"/>
  <c r="B37" i="2" s="1"/>
  <c r="J38" i="2"/>
  <c r="L38" i="2" s="1"/>
  <c r="B38" i="2" s="1"/>
  <c r="J39" i="2"/>
  <c r="L39" i="2" s="1"/>
  <c r="B39" i="2" s="1"/>
  <c r="J40" i="2"/>
  <c r="L40" i="2" s="1"/>
  <c r="B40" i="2" s="1"/>
  <c r="J41" i="2"/>
  <c r="L41" i="2" s="1"/>
  <c r="B41" i="2" s="1"/>
  <c r="J42" i="2"/>
  <c r="L42" i="2" s="1"/>
  <c r="B42" i="2" s="1"/>
  <c r="J44" i="2"/>
  <c r="L44" i="2" s="1"/>
  <c r="B44" i="2" s="1"/>
  <c r="J45" i="2"/>
  <c r="L45" i="2" s="1"/>
  <c r="J46" i="2"/>
  <c r="L46" i="2" s="1"/>
  <c r="B46" i="2" s="1"/>
  <c r="J47" i="2"/>
  <c r="L47" i="2" s="1"/>
  <c r="B47" i="2" s="1"/>
  <c r="J48" i="2"/>
  <c r="L48" i="2" s="1"/>
  <c r="B48" i="2" s="1"/>
  <c r="J49" i="2"/>
  <c r="L49" i="2" s="1"/>
  <c r="B49" i="2" s="1"/>
  <c r="J50" i="2"/>
  <c r="L50" i="2" s="1"/>
  <c r="B50" i="2" s="1"/>
  <c r="J51" i="2"/>
  <c r="L51" i="2" s="1"/>
  <c r="B51" i="2" s="1"/>
  <c r="C8" i="4" l="1"/>
  <c r="F8" i="4"/>
  <c r="D8" i="4"/>
  <c r="G8" i="4"/>
  <c r="O4" i="4"/>
  <c r="E8" i="4"/>
  <c r="M8" i="4"/>
  <c r="N8" i="4"/>
  <c r="J8" i="4"/>
  <c r="K8" i="4"/>
  <c r="H8" i="4"/>
  <c r="L8" i="4"/>
  <c r="H56" i="1"/>
  <c r="H58" i="1" s="1"/>
  <c r="H57" i="1"/>
  <c r="D38" i="7"/>
  <c r="J30" i="2"/>
  <c r="J31" i="2"/>
  <c r="J32" i="2"/>
  <c r="J33" i="2"/>
  <c r="J34" i="2"/>
  <c r="L34" i="2" s="1"/>
  <c r="B34" i="2" s="1"/>
  <c r="D8" i="7" l="1"/>
  <c r="O20" i="4"/>
  <c r="F15" i="4"/>
  <c r="J15" i="4"/>
  <c r="N15" i="4"/>
  <c r="D15" i="4"/>
  <c r="I19" i="4"/>
  <c r="M15" i="4"/>
  <c r="G15" i="4"/>
  <c r="K15" i="4"/>
  <c r="C15" i="4"/>
  <c r="H19" i="4"/>
  <c r="L15" i="4"/>
  <c r="E15" i="4"/>
  <c r="D6" i="7"/>
  <c r="O8" i="4"/>
  <c r="G19" i="4"/>
  <c r="D46" i="7"/>
  <c r="D47" i="7"/>
  <c r="D48" i="7"/>
  <c r="H24" i="4"/>
  <c r="H44" i="4" s="1"/>
  <c r="B10" i="2"/>
  <c r="B12" i="2"/>
  <c r="B13" i="2"/>
  <c r="B16" i="2"/>
  <c r="B18" i="2"/>
  <c r="B20" i="2"/>
  <c r="B21" i="2"/>
  <c r="B24" i="2"/>
  <c r="B25" i="2"/>
  <c r="B27" i="2"/>
  <c r="B28" i="2"/>
  <c r="B29" i="2"/>
  <c r="L30" i="2"/>
  <c r="B30" i="2" s="1"/>
  <c r="L31" i="2"/>
  <c r="B31" i="2" s="1"/>
  <c r="L32" i="2"/>
  <c r="B32" i="2" s="1"/>
  <c r="L33" i="2"/>
  <c r="B33" i="2" s="1"/>
  <c r="B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9" i="2"/>
  <c r="E29" i="1" l="1"/>
  <c r="C29" i="1"/>
  <c r="D29" i="1"/>
  <c r="F29" i="1"/>
  <c r="E28" i="1"/>
  <c r="C28" i="1"/>
  <c r="F28" i="1"/>
  <c r="D28" i="1"/>
  <c r="C20" i="4"/>
  <c r="D28" i="7"/>
  <c r="J19" i="4"/>
  <c r="F19" i="4"/>
  <c r="C19" i="4"/>
  <c r="I15" i="4"/>
  <c r="M19" i="4"/>
  <c r="N19" i="4"/>
  <c r="L19" i="4"/>
  <c r="D19" i="4"/>
  <c r="H15" i="4"/>
  <c r="O9" i="4"/>
  <c r="D14" i="7" s="1"/>
  <c r="E19" i="4"/>
  <c r="K19" i="4"/>
  <c r="D12" i="7"/>
  <c r="F6" i="8" s="1"/>
  <c r="H43" i="4"/>
  <c r="B17" i="2"/>
  <c r="B23" i="2"/>
  <c r="B19" i="2"/>
  <c r="B15" i="2"/>
  <c r="B11" i="2"/>
  <c r="B26" i="2"/>
  <c r="B22" i="2"/>
  <c r="B14" i="2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79" i="7"/>
  <c r="D78" i="7"/>
  <c r="D77" i="7"/>
  <c r="D76" i="7"/>
  <c r="D75" i="7"/>
  <c r="D74" i="7"/>
  <c r="D73" i="7"/>
  <c r="D72" i="7"/>
  <c r="D71" i="7"/>
  <c r="D68" i="7"/>
  <c r="D67" i="7"/>
  <c r="D64" i="7"/>
  <c r="D62" i="7"/>
  <c r="D61" i="7"/>
  <c r="D60" i="7"/>
  <c r="D59" i="7"/>
  <c r="D58" i="7"/>
  <c r="D57" i="7"/>
  <c r="D56" i="7"/>
  <c r="D55" i="7"/>
  <c r="D54" i="7"/>
  <c r="D53" i="7"/>
  <c r="D43" i="7"/>
  <c r="D42" i="7"/>
  <c r="D41" i="7"/>
  <c r="D36" i="7"/>
  <c r="D35" i="7"/>
  <c r="D20" i="4" l="1"/>
  <c r="C23" i="4"/>
  <c r="O15" i="4"/>
  <c r="D21" i="7" s="1"/>
  <c r="F7" i="8" s="1"/>
  <c r="F8" i="8" s="1"/>
  <c r="D124" i="7"/>
  <c r="O23" i="4"/>
  <c r="D31" i="7" s="1"/>
  <c r="F10" i="8" s="1"/>
  <c r="O120" i="4"/>
  <c r="O71" i="4"/>
  <c r="D80" i="7" s="1"/>
  <c r="O124" i="4"/>
  <c r="D136" i="7" s="1"/>
  <c r="F19" i="8" s="1"/>
  <c r="O61" i="4"/>
  <c r="D69" i="7" s="1"/>
  <c r="F12" i="8" s="1"/>
  <c r="O114" i="4"/>
  <c r="O125" i="4" l="1"/>
  <c r="E20" i="4"/>
  <c r="D23" i="4"/>
  <c r="O19" i="4"/>
  <c r="D26" i="7" s="1"/>
  <c r="F13" i="8"/>
  <c r="D131" i="7"/>
  <c r="F18" i="8" s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B52" i="1"/>
  <c r="B53" i="1"/>
  <c r="J53" i="1" s="1"/>
  <c r="A52" i="1"/>
  <c r="A53" i="1"/>
  <c r="B14" i="1"/>
  <c r="B15" i="1"/>
  <c r="G15" i="1" s="1"/>
  <c r="B16" i="1"/>
  <c r="J16" i="1" s="1"/>
  <c r="B17" i="1"/>
  <c r="K17" i="1" s="1"/>
  <c r="B18" i="1"/>
  <c r="N18" i="1" s="1"/>
  <c r="B19" i="1"/>
  <c r="L19" i="1" s="1"/>
  <c r="B20" i="1"/>
  <c r="M20" i="1" s="1"/>
  <c r="B21" i="1"/>
  <c r="L21" i="1" s="1"/>
  <c r="B22" i="1"/>
  <c r="L22" i="1" s="1"/>
  <c r="B23" i="1"/>
  <c r="N23" i="1" s="1"/>
  <c r="B24" i="1"/>
  <c r="N24" i="1" s="1"/>
  <c r="B25" i="1"/>
  <c r="I25" i="1" s="1"/>
  <c r="B26" i="1"/>
  <c r="I26" i="1" s="1"/>
  <c r="B27" i="1"/>
  <c r="B28" i="1"/>
  <c r="B29" i="1"/>
  <c r="B30" i="1"/>
  <c r="G30" i="1" s="1"/>
  <c r="B31" i="1"/>
  <c r="N31" i="1" s="1"/>
  <c r="B32" i="1"/>
  <c r="G32" i="1" s="1"/>
  <c r="B33" i="1"/>
  <c r="N33" i="1" s="1"/>
  <c r="B34" i="1"/>
  <c r="I34" i="1" s="1"/>
  <c r="B35" i="1"/>
  <c r="N35" i="1" s="1"/>
  <c r="B36" i="1"/>
  <c r="I36" i="1" s="1"/>
  <c r="B37" i="1"/>
  <c r="N37" i="1" s="1"/>
  <c r="B38" i="1"/>
  <c r="J38" i="1" s="1"/>
  <c r="B39" i="1"/>
  <c r="N39" i="1" s="1"/>
  <c r="B40" i="1"/>
  <c r="J40" i="1" s="1"/>
  <c r="B41" i="1"/>
  <c r="N41" i="1" s="1"/>
  <c r="B42" i="1"/>
  <c r="K42" i="1" s="1"/>
  <c r="B43" i="1"/>
  <c r="N43" i="1" s="1"/>
  <c r="B44" i="1"/>
  <c r="K44" i="1" s="1"/>
  <c r="B45" i="1"/>
  <c r="B46" i="1"/>
  <c r="G46" i="1" s="1"/>
  <c r="B47" i="1"/>
  <c r="N47" i="1" s="1"/>
  <c r="B48" i="1"/>
  <c r="G48" i="1" s="1"/>
  <c r="B49" i="1"/>
  <c r="N49" i="1" s="1"/>
  <c r="B50" i="1"/>
  <c r="K50" i="1" s="1"/>
  <c r="B51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C23" i="1"/>
  <c r="C14" i="1"/>
  <c r="C10" i="1"/>
  <c r="B10" i="1"/>
  <c r="L10" i="1" s="1"/>
  <c r="C11" i="1"/>
  <c r="C12" i="1"/>
  <c r="C13" i="1"/>
  <c r="C15" i="1"/>
  <c r="C16" i="1"/>
  <c r="C17" i="1"/>
  <c r="C18" i="1"/>
  <c r="C19" i="1"/>
  <c r="C20" i="1"/>
  <c r="C21" i="1"/>
  <c r="C22" i="1"/>
  <c r="C24" i="1"/>
  <c r="C25" i="1"/>
  <c r="C26" i="1"/>
  <c r="C27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B11" i="1"/>
  <c r="G11" i="1" s="1"/>
  <c r="B13" i="1"/>
  <c r="M13" i="1" s="1"/>
  <c r="A10" i="1"/>
  <c r="B12" i="1"/>
  <c r="E10" i="1"/>
  <c r="K53" i="1"/>
  <c r="I53" i="1"/>
  <c r="I37" i="1"/>
  <c r="J33" i="1"/>
  <c r="G44" i="1"/>
  <c r="G36" i="1"/>
  <c r="I40" i="1"/>
  <c r="J44" i="1"/>
  <c r="K48" i="1"/>
  <c r="K40" i="1"/>
  <c r="L44" i="1"/>
  <c r="M48" i="1"/>
  <c r="M40" i="1"/>
  <c r="L34" i="1"/>
  <c r="M51" i="1" l="1"/>
  <c r="K51" i="1"/>
  <c r="I51" i="1"/>
  <c r="N51" i="1"/>
  <c r="L51" i="1"/>
  <c r="J51" i="1"/>
  <c r="G51" i="1"/>
  <c r="O51" i="1" s="1"/>
  <c r="N27" i="1"/>
  <c r="L27" i="1"/>
  <c r="J27" i="1"/>
  <c r="M27" i="1"/>
  <c r="K27" i="1"/>
  <c r="I27" i="1"/>
  <c r="J52" i="1"/>
  <c r="M52" i="1"/>
  <c r="K52" i="1"/>
  <c r="I52" i="1"/>
  <c r="G52" i="1"/>
  <c r="N52" i="1"/>
  <c r="O52" i="1" s="1"/>
  <c r="L52" i="1"/>
  <c r="I29" i="1"/>
  <c r="G29" i="1"/>
  <c r="G28" i="1"/>
  <c r="I28" i="1"/>
  <c r="N28" i="1"/>
  <c r="L28" i="1"/>
  <c r="J28" i="1"/>
  <c r="K28" i="1"/>
  <c r="M28" i="1"/>
  <c r="F20" i="4"/>
  <c r="E23" i="4"/>
  <c r="K24" i="1"/>
  <c r="N21" i="1"/>
  <c r="M21" i="1"/>
  <c r="L17" i="1"/>
  <c r="J29" i="1"/>
  <c r="I17" i="1"/>
  <c r="K25" i="1"/>
  <c r="J21" i="1"/>
  <c r="N25" i="1"/>
  <c r="K26" i="1"/>
  <c r="K46" i="1"/>
  <c r="L33" i="1"/>
  <c r="G33" i="1"/>
  <c r="L29" i="1"/>
  <c r="J18" i="1"/>
  <c r="G18" i="1"/>
  <c r="K30" i="1"/>
  <c r="M46" i="1"/>
  <c r="I38" i="1"/>
  <c r="K37" i="1"/>
  <c r="G41" i="1"/>
  <c r="J17" i="1"/>
  <c r="I18" i="1"/>
  <c r="K22" i="1"/>
  <c r="J22" i="1"/>
  <c r="I32" i="1"/>
  <c r="M32" i="1"/>
  <c r="J23" i="1"/>
  <c r="L26" i="1"/>
  <c r="I30" i="1"/>
  <c r="I22" i="1"/>
  <c r="I21" i="1"/>
  <c r="N29" i="1"/>
  <c r="G26" i="1"/>
  <c r="J26" i="1"/>
  <c r="K18" i="1"/>
  <c r="M23" i="1"/>
  <c r="G24" i="1"/>
  <c r="J24" i="1"/>
  <c r="L24" i="1"/>
  <c r="I24" i="1"/>
  <c r="M24" i="1"/>
  <c r="N16" i="1"/>
  <c r="L15" i="1"/>
  <c r="N15" i="1"/>
  <c r="L35" i="1"/>
  <c r="J15" i="1"/>
  <c r="I15" i="1"/>
  <c r="G19" i="1"/>
  <c r="I47" i="1"/>
  <c r="G53" i="1"/>
  <c r="N22" i="1"/>
  <c r="D54" i="1"/>
  <c r="C55" i="1"/>
  <c r="C28" i="4" s="1"/>
  <c r="D55" i="1"/>
  <c r="D28" i="4" s="1"/>
  <c r="E55" i="1"/>
  <c r="E28" i="4" s="1"/>
  <c r="F55" i="1"/>
  <c r="F28" i="4" s="1"/>
  <c r="N45" i="1"/>
  <c r="B55" i="1"/>
  <c r="I11" i="1"/>
  <c r="E54" i="1"/>
  <c r="E56" i="1" s="1"/>
  <c r="E58" i="1" s="1"/>
  <c r="C54" i="1"/>
  <c r="F54" i="1"/>
  <c r="B54" i="1"/>
  <c r="M30" i="1"/>
  <c r="K38" i="1"/>
  <c r="G42" i="1"/>
  <c r="K47" i="1"/>
  <c r="M45" i="1"/>
  <c r="J49" i="1"/>
  <c r="G49" i="1"/>
  <c r="L53" i="1"/>
  <c r="M53" i="1"/>
  <c r="K29" i="1"/>
  <c r="K15" i="1"/>
  <c r="M26" i="1"/>
  <c r="N53" i="1"/>
  <c r="G25" i="1"/>
  <c r="L18" i="1"/>
  <c r="J19" i="1"/>
  <c r="M18" i="1"/>
  <c r="K45" i="1"/>
  <c r="M31" i="1"/>
  <c r="L43" i="1"/>
  <c r="J35" i="1"/>
  <c r="G35" i="1"/>
  <c r="G20" i="1"/>
  <c r="N20" i="1"/>
  <c r="I13" i="1"/>
  <c r="G23" i="1"/>
  <c r="K16" i="1"/>
  <c r="L23" i="1"/>
  <c r="K23" i="1"/>
  <c r="I23" i="1"/>
  <c r="M39" i="1"/>
  <c r="K31" i="1"/>
  <c r="J43" i="1"/>
  <c r="G43" i="1"/>
  <c r="I20" i="1"/>
  <c r="M16" i="1"/>
  <c r="M47" i="1"/>
  <c r="K39" i="1"/>
  <c r="I39" i="1"/>
  <c r="G27" i="1"/>
  <c r="K20" i="1"/>
  <c r="N13" i="1"/>
  <c r="J13" i="1"/>
  <c r="L13" i="1"/>
  <c r="G50" i="1"/>
  <c r="L50" i="1"/>
  <c r="L42" i="1"/>
  <c r="J34" i="1"/>
  <c r="I46" i="1"/>
  <c r="L41" i="1"/>
  <c r="I45" i="1"/>
  <c r="J50" i="1"/>
  <c r="M38" i="1"/>
  <c r="J42" i="1"/>
  <c r="G34" i="1"/>
  <c r="L36" i="1"/>
  <c r="J36" i="1"/>
  <c r="I48" i="1"/>
  <c r="M37" i="1"/>
  <c r="L49" i="1"/>
  <c r="J41" i="1"/>
  <c r="I50" i="1"/>
  <c r="K11" i="1"/>
  <c r="J11" i="1"/>
  <c r="M22" i="1"/>
  <c r="G22" i="1"/>
  <c r="I31" i="1"/>
  <c r="K32" i="1"/>
  <c r="M15" i="1"/>
  <c r="K13" i="1"/>
  <c r="N26" i="1"/>
  <c r="M29" i="1"/>
  <c r="I14" i="1"/>
  <c r="G13" i="1"/>
  <c r="G14" i="1"/>
  <c r="M25" i="1"/>
  <c r="L11" i="1"/>
  <c r="M42" i="1"/>
  <c r="L38" i="1"/>
  <c r="K34" i="1"/>
  <c r="J30" i="1"/>
  <c r="J46" i="1"/>
  <c r="I42" i="1"/>
  <c r="G38" i="1"/>
  <c r="M43" i="1"/>
  <c r="L39" i="1"/>
  <c r="K35" i="1"/>
  <c r="J31" i="1"/>
  <c r="J47" i="1"/>
  <c r="I43" i="1"/>
  <c r="G39" i="1"/>
  <c r="M44" i="1"/>
  <c r="L40" i="1"/>
  <c r="K36" i="1"/>
  <c r="J32" i="1"/>
  <c r="J48" i="1"/>
  <c r="I44" i="1"/>
  <c r="G40" i="1"/>
  <c r="M33" i="1"/>
  <c r="M49" i="1"/>
  <c r="L45" i="1"/>
  <c r="K41" i="1"/>
  <c r="J37" i="1"/>
  <c r="I33" i="1"/>
  <c r="I49" i="1"/>
  <c r="G45" i="1"/>
  <c r="G16" i="1"/>
  <c r="L20" i="1"/>
  <c r="K21" i="1"/>
  <c r="M17" i="1"/>
  <c r="I16" i="1"/>
  <c r="N19" i="1"/>
  <c r="J25" i="1"/>
  <c r="K19" i="1"/>
  <c r="L16" i="1"/>
  <c r="N50" i="1"/>
  <c r="L25" i="1"/>
  <c r="G21" i="1"/>
  <c r="M50" i="1"/>
  <c r="N48" i="1"/>
  <c r="N46" i="1"/>
  <c r="N44" i="1"/>
  <c r="N42" i="1"/>
  <c r="N40" i="1"/>
  <c r="N38" i="1"/>
  <c r="N36" i="1"/>
  <c r="N34" i="1"/>
  <c r="N32" i="1"/>
  <c r="N30" i="1"/>
  <c r="J20" i="1"/>
  <c r="M34" i="1"/>
  <c r="L30" i="1"/>
  <c r="L46" i="1"/>
  <c r="N12" i="1"/>
  <c r="M35" i="1"/>
  <c r="L31" i="1"/>
  <c r="L47" i="1"/>
  <c r="K43" i="1"/>
  <c r="J39" i="1"/>
  <c r="I35" i="1"/>
  <c r="G31" i="1"/>
  <c r="G47" i="1"/>
  <c r="M36" i="1"/>
  <c r="L32" i="1"/>
  <c r="L48" i="1"/>
  <c r="O48" i="1" s="1"/>
  <c r="M41" i="1"/>
  <c r="L37" i="1"/>
  <c r="K33" i="1"/>
  <c r="K49" i="1"/>
  <c r="J45" i="1"/>
  <c r="I41" i="1"/>
  <c r="G37" i="1"/>
  <c r="K10" i="1"/>
  <c r="M11" i="1"/>
  <c r="N11" i="1"/>
  <c r="O28" i="1"/>
  <c r="I19" i="1"/>
  <c r="N17" i="1"/>
  <c r="M19" i="1"/>
  <c r="G17" i="1"/>
  <c r="M10" i="1"/>
  <c r="G10" i="1"/>
  <c r="I10" i="1"/>
  <c r="N10" i="1"/>
  <c r="J10" i="1"/>
  <c r="G20" i="4" l="1"/>
  <c r="F23" i="4"/>
  <c r="C56" i="1"/>
  <c r="C58" i="1" s="1"/>
  <c r="O21" i="1"/>
  <c r="D59" i="1"/>
  <c r="D57" i="1" s="1"/>
  <c r="J55" i="1"/>
  <c r="J28" i="4" s="1"/>
  <c r="O53" i="1"/>
  <c r="O22" i="1"/>
  <c r="O18" i="1"/>
  <c r="O24" i="1"/>
  <c r="O15" i="1"/>
  <c r="O13" i="1"/>
  <c r="O29" i="1"/>
  <c r="O30" i="1"/>
  <c r="O26" i="1"/>
  <c r="G55" i="1"/>
  <c r="G28" i="4" s="1"/>
  <c r="O28" i="4" s="1"/>
  <c r="M55" i="1"/>
  <c r="M28" i="4" s="1"/>
  <c r="K55" i="1"/>
  <c r="K28" i="4" s="1"/>
  <c r="C59" i="1"/>
  <c r="C57" i="1" s="1"/>
  <c r="L54" i="1"/>
  <c r="D56" i="1"/>
  <c r="D58" i="1" s="1"/>
  <c r="C24" i="4"/>
  <c r="I55" i="1"/>
  <c r="I28" i="4" s="1"/>
  <c r="F59" i="1"/>
  <c r="F57" i="1" s="1"/>
  <c r="L55" i="1"/>
  <c r="L28" i="4" s="1"/>
  <c r="N55" i="1"/>
  <c r="N28" i="4" s="1"/>
  <c r="E59" i="1"/>
  <c r="E57" i="1" s="1"/>
  <c r="F56" i="1"/>
  <c r="F58" i="1" s="1"/>
  <c r="N54" i="1"/>
  <c r="N24" i="4" s="1"/>
  <c r="K54" i="1"/>
  <c r="J54" i="1"/>
  <c r="I54" i="1"/>
  <c r="I24" i="4" s="1"/>
  <c r="G54" i="1"/>
  <c r="M54" i="1"/>
  <c r="B59" i="1"/>
  <c r="B57" i="1" s="1"/>
  <c r="B56" i="1"/>
  <c r="B58" i="1" s="1"/>
  <c r="O14" i="1"/>
  <c r="O23" i="1"/>
  <c r="O17" i="1"/>
  <c r="O27" i="1"/>
  <c r="O50" i="1"/>
  <c r="E24" i="4"/>
  <c r="E44" i="4" s="1"/>
  <c r="F24" i="4"/>
  <c r="F44" i="4" s="1"/>
  <c r="O11" i="1"/>
  <c r="D24" i="4"/>
  <c r="D44" i="4" s="1"/>
  <c r="O20" i="1"/>
  <c r="O38" i="1"/>
  <c r="O19" i="1"/>
  <c r="O16" i="1"/>
  <c r="O40" i="1"/>
  <c r="O37" i="1"/>
  <c r="O35" i="1"/>
  <c r="O25" i="1"/>
  <c r="O39" i="1"/>
  <c r="O42" i="1"/>
  <c r="O43" i="1"/>
  <c r="O46" i="1"/>
  <c r="O49" i="1"/>
  <c r="O44" i="1"/>
  <c r="O34" i="1"/>
  <c r="O41" i="1"/>
  <c r="O33" i="1"/>
  <c r="O32" i="1"/>
  <c r="O12" i="1"/>
  <c r="O47" i="1"/>
  <c r="O31" i="1"/>
  <c r="O45" i="1"/>
  <c r="O36" i="1"/>
  <c r="O10" i="1"/>
  <c r="C44" i="4" l="1"/>
  <c r="J59" i="1"/>
  <c r="J57" i="1" s="1"/>
  <c r="G56" i="1"/>
  <c r="G58" i="1" s="1"/>
  <c r="H20" i="4"/>
  <c r="G23" i="4"/>
  <c r="N44" i="4"/>
  <c r="I44" i="4"/>
  <c r="K59" i="1"/>
  <c r="K57" i="1" s="1"/>
  <c r="L59" i="1"/>
  <c r="L57" i="1" s="1"/>
  <c r="D37" i="7"/>
  <c r="E43" i="4"/>
  <c r="D43" i="4"/>
  <c r="C43" i="4"/>
  <c r="N43" i="4"/>
  <c r="I43" i="4"/>
  <c r="F43" i="4"/>
  <c r="O55" i="1"/>
  <c r="M59" i="1"/>
  <c r="M57" i="1" s="1"/>
  <c r="L56" i="1"/>
  <c r="L58" i="1" s="1"/>
  <c r="J24" i="4"/>
  <c r="J44" i="4" s="1"/>
  <c r="K56" i="1"/>
  <c r="K58" i="1" s="1"/>
  <c r="K24" i="4"/>
  <c r="K44" i="4" s="1"/>
  <c r="I56" i="1"/>
  <c r="I58" i="1" s="1"/>
  <c r="N56" i="1"/>
  <c r="N58" i="1" s="1"/>
  <c r="I59" i="1"/>
  <c r="I57" i="1" s="1"/>
  <c r="M56" i="1"/>
  <c r="M58" i="1" s="1"/>
  <c r="J56" i="1"/>
  <c r="J58" i="1" s="1"/>
  <c r="N59" i="1"/>
  <c r="N57" i="1" s="1"/>
  <c r="G24" i="4"/>
  <c r="G44" i="4" s="1"/>
  <c r="O54" i="1"/>
  <c r="O56" i="4" s="1"/>
  <c r="G59" i="1"/>
  <c r="G57" i="1" s="1"/>
  <c r="M24" i="4"/>
  <c r="M44" i="4" s="1"/>
  <c r="L24" i="4"/>
  <c r="L44" i="4" s="1"/>
  <c r="B60" i="1"/>
  <c r="C56" i="4" l="1"/>
  <c r="D56" i="4" s="1"/>
  <c r="E56" i="4" s="1"/>
  <c r="F56" i="4" s="1"/>
  <c r="G56" i="4" s="1"/>
  <c r="H56" i="4" s="1"/>
  <c r="I56" i="4" s="1"/>
  <c r="J56" i="4" s="1"/>
  <c r="K56" i="4" s="1"/>
  <c r="L56" i="4" s="1"/>
  <c r="M56" i="4" s="1"/>
  <c r="N56" i="4" s="1"/>
  <c r="D63" i="7"/>
  <c r="I20" i="4"/>
  <c r="H23" i="4"/>
  <c r="O56" i="1"/>
  <c r="O58" i="1" s="1"/>
  <c r="O24" i="4"/>
  <c r="D33" i="7" s="1"/>
  <c r="L43" i="4"/>
  <c r="J43" i="4"/>
  <c r="K43" i="4"/>
  <c r="M43" i="4"/>
  <c r="G43" i="4"/>
  <c r="O59" i="1"/>
  <c r="O57" i="1" s="1"/>
  <c r="D60" i="1"/>
  <c r="C60" i="1"/>
  <c r="F60" i="1"/>
  <c r="E60" i="1"/>
  <c r="J20" i="4" l="1"/>
  <c r="I23" i="4"/>
  <c r="O44" i="4"/>
  <c r="D52" i="7" s="1"/>
  <c r="O43" i="4"/>
  <c r="D51" i="7" s="1"/>
  <c r="L60" i="1"/>
  <c r="I60" i="1"/>
  <c r="G60" i="1"/>
  <c r="M60" i="1"/>
  <c r="N60" i="1"/>
  <c r="K60" i="1"/>
  <c r="J60" i="1"/>
  <c r="K20" i="4" l="1"/>
  <c r="J23" i="4"/>
  <c r="O60" i="1"/>
  <c r="D34" i="7"/>
  <c r="C25" i="4"/>
  <c r="D25" i="4" l="1"/>
  <c r="E25" i="4"/>
  <c r="D35" i="4"/>
  <c r="D41" i="4" s="1"/>
  <c r="L20" i="4"/>
  <c r="K23" i="4"/>
  <c r="C35" i="4"/>
  <c r="F25" i="4" l="1"/>
  <c r="E35" i="4"/>
  <c r="E41" i="4" s="1"/>
  <c r="M20" i="4"/>
  <c r="L23" i="4"/>
  <c r="C41" i="4"/>
  <c r="G25" i="4" l="1"/>
  <c r="F35" i="4"/>
  <c r="N20" i="4"/>
  <c r="M23" i="4"/>
  <c r="D45" i="7"/>
  <c r="C36" i="4"/>
  <c r="D36" i="4" l="1"/>
  <c r="E36" i="4" s="1"/>
  <c r="C40" i="4"/>
  <c r="C58" i="4" s="1"/>
  <c r="F41" i="4"/>
  <c r="H25" i="4"/>
  <c r="G35" i="4"/>
  <c r="G41" i="4" s="1"/>
  <c r="N23" i="4"/>
  <c r="D40" i="4" l="1"/>
  <c r="D116" i="4" s="1"/>
  <c r="D126" i="4"/>
  <c r="C126" i="4"/>
  <c r="I25" i="4"/>
  <c r="H35" i="4"/>
  <c r="H41" i="4" s="1"/>
  <c r="D115" i="4"/>
  <c r="C115" i="4"/>
  <c r="C116" i="4"/>
  <c r="D58" i="4"/>
  <c r="F36" i="4"/>
  <c r="E40" i="4"/>
  <c r="E58" i="4" s="1"/>
  <c r="E126" i="4" l="1"/>
  <c r="J25" i="4"/>
  <c r="I35" i="4"/>
  <c r="I41" i="4" s="1"/>
  <c r="E115" i="4"/>
  <c r="E116" i="4"/>
  <c r="G36" i="4"/>
  <c r="F40" i="4"/>
  <c r="F58" i="4" s="1"/>
  <c r="K25" i="4" l="1"/>
  <c r="J35" i="4"/>
  <c r="F126" i="4"/>
  <c r="F115" i="4"/>
  <c r="F116" i="4"/>
  <c r="H36" i="4"/>
  <c r="G40" i="4"/>
  <c r="G58" i="4" s="1"/>
  <c r="G116" i="4" l="1"/>
  <c r="G126" i="4"/>
  <c r="G115" i="4"/>
  <c r="I36" i="4"/>
  <c r="H40" i="4"/>
  <c r="H115" i="4" s="1"/>
  <c r="J41" i="4"/>
  <c r="L25" i="4"/>
  <c r="K35" i="4"/>
  <c r="K41" i="4" s="1"/>
  <c r="H116" i="4" l="1"/>
  <c r="H126" i="4"/>
  <c r="M25" i="4"/>
  <c r="L35" i="4"/>
  <c r="H58" i="4"/>
  <c r="J36" i="4"/>
  <c r="I40" i="4"/>
  <c r="I126" i="4" s="1"/>
  <c r="I58" i="4" l="1"/>
  <c r="I115" i="4"/>
  <c r="I116" i="4"/>
  <c r="K36" i="4"/>
  <c r="J40" i="4"/>
  <c r="J115" i="4" s="1"/>
  <c r="L41" i="4"/>
  <c r="N25" i="4"/>
  <c r="M35" i="4"/>
  <c r="M41" i="4" s="1"/>
  <c r="J58" i="4" l="1"/>
  <c r="J126" i="4"/>
  <c r="N35" i="4"/>
  <c r="J116" i="4"/>
  <c r="L36" i="4"/>
  <c r="K40" i="4"/>
  <c r="K115" i="4" s="1"/>
  <c r="K126" i="4" l="1"/>
  <c r="K116" i="4"/>
  <c r="K58" i="4"/>
  <c r="N41" i="4"/>
  <c r="O41" i="4" s="1"/>
  <c r="D50" i="7" s="1"/>
  <c r="O35" i="4"/>
  <c r="M36" i="4"/>
  <c r="L40" i="4"/>
  <c r="L115" i="4" s="1"/>
  <c r="L58" i="4" l="1"/>
  <c r="L116" i="4"/>
  <c r="N36" i="4"/>
  <c r="M40" i="4"/>
  <c r="M58" i="4" s="1"/>
  <c r="L126" i="4"/>
  <c r="D44" i="7"/>
  <c r="M115" i="4" l="1"/>
  <c r="M126" i="4"/>
  <c r="M116" i="4"/>
  <c r="N40" i="4"/>
  <c r="N116" i="4" s="1"/>
  <c r="N58" i="4" l="1"/>
  <c r="O40" i="4"/>
  <c r="N115" i="4"/>
  <c r="N126" i="4"/>
  <c r="D49" i="7" l="1"/>
  <c r="O58" i="4"/>
  <c r="D65" i="7" l="1"/>
  <c r="F11" i="8" s="1"/>
  <c r="F14" i="8" s="1"/>
  <c r="F16" i="8" s="1"/>
  <c r="F21" i="8" s="1"/>
  <c r="O115" i="4"/>
  <c r="O116" i="4" l="1"/>
  <c r="D125" i="7"/>
  <c r="D126" i="7" l="1"/>
  <c r="O126" i="4"/>
  <c r="D13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Feldt</author>
  </authors>
  <commentList>
    <comment ref="C126" authorId="0" shapeId="0" xr:uid="{80844926-DAC7-4B57-B386-65769C487960}">
      <text>
        <r>
          <rPr>
            <b/>
            <sz val="9"/>
            <color indexed="81"/>
            <rFont val="Tahoma"/>
            <family val="2"/>
          </rPr>
          <t>Monica Feldt:</t>
        </r>
        <r>
          <rPr>
            <sz val="9"/>
            <color indexed="81"/>
            <rFont val="Tahoma"/>
            <family val="2"/>
          </rPr>
          <t xml:space="preserve">
Svar fra forsikring på hvorfor det fortsatt blir korrekt å budsjettere med 13% pensjonskostnader også i 2020;
Den nye Barnehagepensjonen, inklusive forsikringsdekninger som uførepensjon og etterlatteforsikringer vil koste ca kr 8% av lønn
I tillegg vil dem som blir igjen i dagens ordning, ansatte født før 01.01.1968, medføre en premie for disse på ca 3% av lønn
Engangspremien for fripoliseordningen for den som overføres til ny Barnehagepensjon vil ligge på ca 1,7% av lønn dersom denne fordeles over 2 år som vil bli ett alternativ
Dagens AFP-ordning koster i dag ca 0,9% av lønn.
Alt dette er gjennomsnitt for alle medlemsbarnehagene og vil variere blant annet ut fra hvor mange de har som blir igjen i dagens ordning, 
hvor mange som skal overføres til ny ordning og hvor lenge de ansatte har vært medlem av dagens ordning.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Feldt</author>
  </authors>
  <commentList>
    <comment ref="D94" authorId="0" shapeId="0" xr:uid="{E27201A5-8A05-498A-A209-D26C1F946030}">
      <text>
        <r>
          <rPr>
            <b/>
            <sz val="9"/>
            <color indexed="81"/>
            <rFont val="Tahoma"/>
            <family val="2"/>
          </rPr>
          <t>Monica Feldt:</t>
        </r>
        <r>
          <rPr>
            <sz val="9"/>
            <color indexed="81"/>
            <rFont val="Tahoma"/>
            <family val="2"/>
          </rPr>
          <t xml:space="preserve">
Dette er gjeldene sats for 2020</t>
        </r>
      </text>
    </comment>
    <comment ref="A126" authorId="0" shapeId="0" xr:uid="{2B7B279E-B327-4724-AF70-4F1C8D11943B}">
      <text>
        <r>
          <rPr>
            <b/>
            <sz val="9"/>
            <color indexed="81"/>
            <rFont val="Tahoma"/>
            <family val="2"/>
          </rPr>
          <t>Monica Feldt:</t>
        </r>
        <r>
          <rPr>
            <sz val="9"/>
            <color indexed="81"/>
            <rFont val="Tahoma"/>
            <family val="2"/>
          </rPr>
          <t xml:space="preserve">
Ett ekstra barn utover 14 barn pr. ped. Utløser en hel stilling pedagog</t>
        </r>
      </text>
    </comment>
    <comment ref="D129" authorId="0" shapeId="0" xr:uid="{D476BE20-7F6E-4D7A-A618-AF4BF3BB92F6}">
      <text>
        <r>
          <rPr>
            <b/>
            <sz val="9"/>
            <color indexed="81"/>
            <rFont val="Tahoma"/>
            <family val="2"/>
          </rPr>
          <t>Monica Feldt:</t>
        </r>
        <r>
          <rPr>
            <sz val="9"/>
            <color indexed="81"/>
            <rFont val="Tahoma"/>
            <family val="2"/>
          </rPr>
          <t xml:space="preserve">
Denne rundes alltid ned til nærmeste hele tall. Det er da totalt 7 ansatte som kan ha pedagogansvaret for 14 barn hver. I dette tilfellet har de 9,5 barn hver.</t>
        </r>
      </text>
    </comment>
    <comment ref="D133" authorId="0" shapeId="0" xr:uid="{7B0985F6-9BEE-4B0A-810B-D2E8301A82BB}">
      <text>
        <r>
          <rPr>
            <b/>
            <sz val="9"/>
            <color indexed="81"/>
            <rFont val="Tahoma"/>
            <family val="2"/>
          </rPr>
          <t>Monica Feldt:</t>
        </r>
        <r>
          <rPr>
            <sz val="9"/>
            <color indexed="81"/>
            <rFont val="Tahoma"/>
            <family val="2"/>
          </rPr>
          <t xml:space="preserve">
Kan ikke ta inn  flere barn pga bemanningstettheten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Synnøve Jensen</author>
  </authors>
  <commentList>
    <comment ref="B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%-sats satt utifra forventet lønnsvekst fra mai 2020 i hht statsbudsjett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Synnøve Jensen</author>
  </authors>
  <commentList>
    <comment ref="B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Sats her avhenger av
hvilken avgiftssone barnehagen ligger i. Se oversikt til høyre i arket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<sst xmlns="http://schemas.openxmlformats.org/spreadsheetml/2006/main" count="1461" uniqueCount="915">
  <si>
    <t>Lønnsbudsjett</t>
  </si>
  <si>
    <t>Variabler:</t>
  </si>
  <si>
    <t>Feriepenger</t>
  </si>
  <si>
    <t>arbeidsgiveravgift</t>
  </si>
  <si>
    <t>pensjon</t>
  </si>
  <si>
    <t>Ansatte: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</si>
  <si>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</si>
  <si>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</si>
  <si>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</si>
  <si>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</si>
  <si>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</si>
  <si>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</si>
  <si>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</si>
  <si>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</si>
  <si>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</si>
  <si>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</si>
  <si>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</si>
  <si>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</si>
  <si>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</t>
  </si>
  <si>
    <t>Sum fereiepenger:</t>
  </si>
  <si>
    <t>sum arbeidsgiveravgift:</t>
  </si>
  <si>
    <t>sum aga av fp:</t>
  </si>
  <si>
    <t>sum pensjonskostnader:</t>
  </si>
  <si>
    <t>Lønnsøkning</t>
  </si>
  <si>
    <t>%</t>
  </si>
  <si>
    <t>Navn</t>
  </si>
  <si>
    <t>Sum</t>
  </si>
  <si>
    <t>3220</t>
  </si>
  <si>
    <t xml:space="preserve">    Foreldrebetaling</t>
  </si>
  <si>
    <t>3229</t>
  </si>
  <si>
    <t xml:space="preserve">    Søskenmoderasjon</t>
  </si>
  <si>
    <t>3230</t>
  </si>
  <si>
    <t xml:space="preserve">    Kostpenger</t>
  </si>
  <si>
    <t>3232</t>
  </si>
  <si>
    <t xml:space="preserve">    Trivlselspenger</t>
  </si>
  <si>
    <t>3280</t>
  </si>
  <si>
    <t xml:space="preserve">    Ikke utført dugnad</t>
  </si>
  <si>
    <t>3299</t>
  </si>
  <si>
    <t xml:space="preserve">  Sum foreldrebetaling</t>
  </si>
  <si>
    <t>3450</t>
  </si>
  <si>
    <t xml:space="preserve">    Kommunale tilskudd</t>
  </si>
  <si>
    <t>3451</t>
  </si>
  <si>
    <t>3455</t>
  </si>
  <si>
    <t xml:space="preserve">    Tilskudd spes. ped. midler</t>
  </si>
  <si>
    <t>3460</t>
  </si>
  <si>
    <t xml:space="preserve">    Ref. søsken moderasjon</t>
  </si>
  <si>
    <t>3480</t>
  </si>
  <si>
    <t xml:space="preserve">    Tilskudd øvingslærer</t>
  </si>
  <si>
    <t>3490</t>
  </si>
  <si>
    <t xml:space="preserve">    Tilskudd minoritetsspråklig</t>
  </si>
  <si>
    <t>3499</t>
  </si>
  <si>
    <t xml:space="preserve">  Sum tilskudd</t>
  </si>
  <si>
    <t>3900</t>
  </si>
  <si>
    <t xml:space="preserve">    Andre inntekter</t>
  </si>
  <si>
    <t>3905</t>
  </si>
  <si>
    <t xml:space="preserve">    Purregebyr kunder</t>
  </si>
  <si>
    <t>3998</t>
  </si>
  <si>
    <t xml:space="preserve">  Sum Andre inntekter</t>
  </si>
  <si>
    <t>3999</t>
  </si>
  <si>
    <t>Sum Driftsinntekter</t>
  </si>
  <si>
    <t>4210</t>
  </si>
  <si>
    <t xml:space="preserve">    Matutgifter barn</t>
  </si>
  <si>
    <t>4215</t>
  </si>
  <si>
    <t xml:space="preserve">    Tur / Trivselskostnader</t>
  </si>
  <si>
    <t>4220</t>
  </si>
  <si>
    <t xml:space="preserve">    Medisin/Lege</t>
  </si>
  <si>
    <t>4999</t>
  </si>
  <si>
    <t xml:space="preserve">  Sum Varekostnader</t>
  </si>
  <si>
    <t>5000</t>
  </si>
  <si>
    <t xml:space="preserve">    Månedslønn</t>
  </si>
  <si>
    <t>5001</t>
  </si>
  <si>
    <t xml:space="preserve">    Red. fast lønn v/fravær</t>
  </si>
  <si>
    <t>5002</t>
  </si>
  <si>
    <t xml:space="preserve">    Foreldrepenger</t>
  </si>
  <si>
    <t>5010</t>
  </si>
  <si>
    <t xml:space="preserve">    Lønn u/feriepenger</t>
  </si>
  <si>
    <t>5020</t>
  </si>
  <si>
    <t xml:space="preserve">    Overtidsgodtgjørelse</t>
  </si>
  <si>
    <t>5030</t>
  </si>
  <si>
    <t xml:space="preserve">    Etterbetaling fastlønn</t>
  </si>
  <si>
    <t>5100</t>
  </si>
  <si>
    <t xml:space="preserve">    Timelønn</t>
  </si>
  <si>
    <t>5160</t>
  </si>
  <si>
    <t xml:space="preserve">    Timelønn øvingslærer</t>
  </si>
  <si>
    <t>5170</t>
  </si>
  <si>
    <t xml:space="preserve">    Lønn under fravær u/fp.</t>
  </si>
  <si>
    <t>5190</t>
  </si>
  <si>
    <t xml:space="preserve">    Opptjente feriepenger</t>
  </si>
  <si>
    <t>5210</t>
  </si>
  <si>
    <t xml:space="preserve">    Fri telefon</t>
  </si>
  <si>
    <t>5250</t>
  </si>
  <si>
    <t xml:space="preserve">    Gruppelivsforsikring</t>
  </si>
  <si>
    <t>5320</t>
  </si>
  <si>
    <t xml:space="preserve">    Helseforsikring</t>
  </si>
  <si>
    <t>5330</t>
  </si>
  <si>
    <t xml:space="preserve">    Styrehonorar</t>
  </si>
  <si>
    <t>5401</t>
  </si>
  <si>
    <t xml:space="preserve">    Arbeidsgiver avgift</t>
  </si>
  <si>
    <t>5405</t>
  </si>
  <si>
    <t xml:space="preserve">    Arb.giv.avg. Opptj. Feriep.</t>
  </si>
  <si>
    <t>5425</t>
  </si>
  <si>
    <t xml:space="preserve">    Kollektiv pensjonsforsikring</t>
  </si>
  <si>
    <t>5426</t>
  </si>
  <si>
    <t xml:space="preserve">    Refundert pensjonskostnad</t>
  </si>
  <si>
    <t>5500</t>
  </si>
  <si>
    <t xml:space="preserve">    Klesgodtgjørelse</t>
  </si>
  <si>
    <t>5800</t>
  </si>
  <si>
    <t xml:space="preserve">    Refusjon sykepenger</t>
  </si>
  <si>
    <t>5810</t>
  </si>
  <si>
    <t xml:space="preserve">    Refusjon fødselspenger</t>
  </si>
  <si>
    <t>5890</t>
  </si>
  <si>
    <t xml:space="preserve">    Refusjon lønn bhg. loven</t>
  </si>
  <si>
    <t>5891</t>
  </si>
  <si>
    <t xml:space="preserve">    Refusjon lønn opplær. loven</t>
  </si>
  <si>
    <t>5900</t>
  </si>
  <si>
    <t xml:space="preserve">    Gaver til ansatte</t>
  </si>
  <si>
    <t>5910</t>
  </si>
  <si>
    <t xml:space="preserve">    Kantineutgifter</t>
  </si>
  <si>
    <t>5920</t>
  </si>
  <si>
    <t xml:space="preserve">    Yrkesskadeforsikring</t>
  </si>
  <si>
    <t>5940</t>
  </si>
  <si>
    <t xml:space="preserve">    Bedriftshelsetjeneste</t>
  </si>
  <si>
    <t>5941</t>
  </si>
  <si>
    <t xml:space="preserve">    Kostnader O/U fond</t>
  </si>
  <si>
    <t>5942</t>
  </si>
  <si>
    <t xml:space="preserve">    Kostnader AFP</t>
  </si>
  <si>
    <t>5990</t>
  </si>
  <si>
    <t xml:space="preserve">    Andre personalkostnader</t>
  </si>
  <si>
    <t>5999</t>
  </si>
  <si>
    <t xml:space="preserve">  Sum lønns-og pers.kostnader</t>
  </si>
  <si>
    <t>6000</t>
  </si>
  <si>
    <t xml:space="preserve">      Avskrivning bygninger</t>
  </si>
  <si>
    <t>6010</t>
  </si>
  <si>
    <t xml:space="preserve">      Avskrivning maskiner/inventar</t>
  </si>
  <si>
    <t>6099</t>
  </si>
  <si>
    <t xml:space="preserve">    Sum Avskrivning</t>
  </si>
  <si>
    <t>6300</t>
  </si>
  <si>
    <t xml:space="preserve">      Leie lokaler</t>
  </si>
  <si>
    <t>6310</t>
  </si>
  <si>
    <t xml:space="preserve">      Tomteleie</t>
  </si>
  <si>
    <t>6320</t>
  </si>
  <si>
    <t xml:space="preserve">      Renovasjon, vann, avløp</t>
  </si>
  <si>
    <t>6340</t>
  </si>
  <si>
    <t xml:space="preserve">      Lys, varme</t>
  </si>
  <si>
    <t>6360</t>
  </si>
  <si>
    <t xml:space="preserve">      Renholdsmatriell</t>
  </si>
  <si>
    <t>6361</t>
  </si>
  <si>
    <t xml:space="preserve">      Renholdsbyrå</t>
  </si>
  <si>
    <t>6370</t>
  </si>
  <si>
    <t xml:space="preserve">      Vaktmestertjenester</t>
  </si>
  <si>
    <t>6380</t>
  </si>
  <si>
    <t xml:space="preserve">      Alarm/vakthold</t>
  </si>
  <si>
    <t>6390</t>
  </si>
  <si>
    <t xml:space="preserve">      Andre kostnader lokaler</t>
  </si>
  <si>
    <t>6399</t>
  </si>
  <si>
    <t xml:space="preserve">    Sum kostnader lokaler</t>
  </si>
  <si>
    <t>6400</t>
  </si>
  <si>
    <t xml:space="preserve">      Leie utstyr</t>
  </si>
  <si>
    <t>6500</t>
  </si>
  <si>
    <t xml:space="preserve">      Leker og formingsmateriell</t>
  </si>
  <si>
    <t>6540</t>
  </si>
  <si>
    <t xml:space="preserve">      Inventar/utstyr</t>
  </si>
  <si>
    <t>6550</t>
  </si>
  <si>
    <t xml:space="preserve">      Data og teleutstyr</t>
  </si>
  <si>
    <t>6560</t>
  </si>
  <si>
    <t xml:space="preserve">      Rekvisita/matriell</t>
  </si>
  <si>
    <t>6572</t>
  </si>
  <si>
    <t xml:space="preserve">      Arbeidsklær oppg.pl</t>
  </si>
  <si>
    <t>6590</t>
  </si>
  <si>
    <t xml:space="preserve">      Annet driftsmatriell</t>
  </si>
  <si>
    <t>6600</t>
  </si>
  <si>
    <t xml:space="preserve">      Vedlikehold bygning</t>
  </si>
  <si>
    <t>6610</t>
  </si>
  <si>
    <t xml:space="preserve">      Snørydding</t>
  </si>
  <si>
    <t>6620</t>
  </si>
  <si>
    <t xml:space="preserve">      Serviceavtaler</t>
  </si>
  <si>
    <t>6695</t>
  </si>
  <si>
    <t xml:space="preserve">      Vedlikehold annet</t>
  </si>
  <si>
    <t>6701</t>
  </si>
  <si>
    <t xml:space="preserve">      Revisjonshonorar</t>
  </si>
  <si>
    <t>6705</t>
  </si>
  <si>
    <t xml:space="preserve">      Regnskapshonorar</t>
  </si>
  <si>
    <t>6721</t>
  </si>
  <si>
    <t xml:space="preserve">      Honorar økonomisk bistand</t>
  </si>
  <si>
    <t>6790</t>
  </si>
  <si>
    <t xml:space="preserve">      Innleid vikar</t>
  </si>
  <si>
    <t>6800</t>
  </si>
  <si>
    <t>6810</t>
  </si>
  <si>
    <t xml:space="preserve">      Serviceavtaler kontor</t>
  </si>
  <si>
    <t>6811</t>
  </si>
  <si>
    <t xml:space="preserve">      Support/Lisens</t>
  </si>
  <si>
    <t>6820</t>
  </si>
  <si>
    <t xml:space="preserve">      Trykksaker</t>
  </si>
  <si>
    <t>6840</t>
  </si>
  <si>
    <t xml:space="preserve">      Aviser, tidskrifter,bøker o.l.</t>
  </si>
  <si>
    <t>6860</t>
  </si>
  <si>
    <t xml:space="preserve">      Møter, kurs, oppdatering</t>
  </si>
  <si>
    <t>6901</t>
  </si>
  <si>
    <t xml:space="preserve">      Telefon</t>
  </si>
  <si>
    <t>6903</t>
  </si>
  <si>
    <t xml:space="preserve">      Mobiltelefon</t>
  </si>
  <si>
    <t>6910</t>
  </si>
  <si>
    <t xml:space="preserve">      Internett/datalinjer</t>
  </si>
  <si>
    <t>6940</t>
  </si>
  <si>
    <t xml:space="preserve">      Porto</t>
  </si>
  <si>
    <t>7020</t>
  </si>
  <si>
    <t xml:space="preserve">      Vedlikehold transportm.</t>
  </si>
  <si>
    <t>7100</t>
  </si>
  <si>
    <t xml:space="preserve">      Bilgodtgj. oppg. pl.</t>
  </si>
  <si>
    <t>7130</t>
  </si>
  <si>
    <t xml:space="preserve">      Reisekostn. oppg.pl.</t>
  </si>
  <si>
    <t>7140</t>
  </si>
  <si>
    <t xml:space="preserve">      Reisekostn. ikke oppg.pl.</t>
  </si>
  <si>
    <t>7150</t>
  </si>
  <si>
    <t xml:space="preserve">      Diettkostn. oppg. pl.</t>
  </si>
  <si>
    <t>7160</t>
  </si>
  <si>
    <t xml:space="preserve">      Diettkostn. ikke oppg. pl.</t>
  </si>
  <si>
    <t>7321</t>
  </si>
  <si>
    <t xml:space="preserve">      Annonser</t>
  </si>
  <si>
    <t>7323</t>
  </si>
  <si>
    <t xml:space="preserve">      Reklamematriell</t>
  </si>
  <si>
    <t>7400</t>
  </si>
  <si>
    <t xml:space="preserve">      Kont.t/gaver fradr.berettiget</t>
  </si>
  <si>
    <t>7410</t>
  </si>
  <si>
    <t xml:space="preserve">      Kont.t/gaver ikke fradr.berett</t>
  </si>
  <si>
    <t>7495</t>
  </si>
  <si>
    <t xml:space="preserve">      Kontigenter PBL</t>
  </si>
  <si>
    <t>7500</t>
  </si>
  <si>
    <t xml:space="preserve">      Forsikringspremie</t>
  </si>
  <si>
    <t>7600</t>
  </si>
  <si>
    <t xml:space="preserve">      Lisensavgift</t>
  </si>
  <si>
    <t>7700</t>
  </si>
  <si>
    <t xml:space="preserve">      Bank- og kortgebyr</t>
  </si>
  <si>
    <t>7790</t>
  </si>
  <si>
    <t xml:space="preserve">      Øredifferanser</t>
  </si>
  <si>
    <t>7798</t>
  </si>
  <si>
    <t xml:space="preserve">      Andre kostnader</t>
  </si>
  <si>
    <t>7997</t>
  </si>
  <si>
    <t xml:space="preserve">    Sum Andre dr.kost</t>
  </si>
  <si>
    <t>7998</t>
  </si>
  <si>
    <t xml:space="preserve">  Sum Driftskostnader</t>
  </si>
  <si>
    <t>7999</t>
  </si>
  <si>
    <t xml:space="preserve">  Driftsresultat</t>
  </si>
  <si>
    <t>8050</t>
  </si>
  <si>
    <t xml:space="preserve">      Renteinntekt bank</t>
  </si>
  <si>
    <t>8055</t>
  </si>
  <si>
    <t xml:space="preserve">      Renteinntekt kunder</t>
  </si>
  <si>
    <t>8070</t>
  </si>
  <si>
    <t xml:space="preserve">      Purregebyr kunder</t>
  </si>
  <si>
    <t>8099</t>
  </si>
  <si>
    <t xml:space="preserve">    Sum Finansinntekter</t>
  </si>
  <si>
    <t>8150</t>
  </si>
  <si>
    <t xml:space="preserve">      Renter Husbanken</t>
  </si>
  <si>
    <t>8151</t>
  </si>
  <si>
    <t xml:space="preserve">      Rentekostnad banklån</t>
  </si>
  <si>
    <t>8159</t>
  </si>
  <si>
    <t xml:space="preserve">      Annen rentekostnad</t>
  </si>
  <si>
    <t>8197</t>
  </si>
  <si>
    <t xml:space="preserve">    Sum Finanskostnader</t>
  </si>
  <si>
    <t>8198</t>
  </si>
  <si>
    <t xml:space="preserve">  Sum Finansposter</t>
  </si>
  <si>
    <t>8199</t>
  </si>
  <si>
    <t xml:space="preserve">    Resultat før skatt</t>
  </si>
  <si>
    <t>Ansatt</t>
  </si>
  <si>
    <t>Ansattnavn</t>
  </si>
  <si>
    <t>Årslønn</t>
  </si>
  <si>
    <t>Tillegg pr år</t>
  </si>
  <si>
    <t>Studietillegg</t>
  </si>
  <si>
    <t>Total årslønn</t>
  </si>
  <si>
    <t>Stilling</t>
  </si>
  <si>
    <t>Stillings-%</t>
  </si>
  <si>
    <t>5014</t>
  </si>
  <si>
    <t xml:space="preserve">    Vikarlønn</t>
  </si>
  <si>
    <t>Vikar:</t>
  </si>
  <si>
    <t>Vikar 1</t>
  </si>
  <si>
    <t>Vikar 2</t>
  </si>
  <si>
    <t>sum månedslønn ansatt:</t>
  </si>
  <si>
    <t>Sum månedslønn vikar:</t>
  </si>
  <si>
    <t>Kapitaltilskudd</t>
  </si>
  <si>
    <t>Arebeidsgiveravgiftssatser</t>
  </si>
  <si>
    <t>Antall barn</t>
  </si>
  <si>
    <t>Veiledning til bruk av budsjettmalen</t>
  </si>
  <si>
    <t xml:space="preserve">I malen er det 4 arkfaner i tillegg til veiledningen. </t>
  </si>
  <si>
    <t>NB! I alle felter som er grå ligger det formler. Feltene eller cellene er låst slik at det ikke kan skrives i disse.</t>
  </si>
  <si>
    <t>i periodisert budsjett.</t>
  </si>
  <si>
    <t xml:space="preserve">Feltene er låst og det går med andre ord ikka an å skrive i disse. </t>
  </si>
  <si>
    <r>
      <t xml:space="preserve">I arkene er det en del felter som er </t>
    </r>
    <r>
      <rPr>
        <b/>
        <sz val="10"/>
        <rFont val="Arial"/>
        <family val="2"/>
      </rPr>
      <t>farget grå</t>
    </r>
    <r>
      <rPr>
        <sz val="10"/>
        <rFont val="Arial"/>
        <family val="2"/>
      </rPr>
      <t xml:space="preserve">. I disse feltene ligger det formler som  gjøre beregninger i budsjettet. </t>
    </r>
  </si>
  <si>
    <r>
      <t xml:space="preserve">Det som gjenstår nå er å begynne å legge inn budsjetterte tall i øvrige inntekts og kostnadsposter. Det vil da si alle felter som er </t>
    </r>
    <r>
      <rPr>
        <b/>
        <u/>
        <sz val="10"/>
        <rFont val="Arial"/>
        <family val="2"/>
      </rPr>
      <t>hvit</t>
    </r>
  </si>
  <si>
    <t>Når dette er lagt inn vil de rette felter i periodiset budsjett fylles ut.  Se eksempel.</t>
  </si>
  <si>
    <t xml:space="preserve">Beregningene her legger seg over i lønnsbudsjettet og videre til periodisert budsjett. Se eksempel nedenfor. Vær oppmerksom på at sats for arbeidsgiveravgift </t>
  </si>
  <si>
    <t xml:space="preserve">og pensjon må legges inn i regnearket. </t>
  </si>
  <si>
    <t>3452</t>
  </si>
  <si>
    <t xml:space="preserve">    Tilskudd pedagogisk bemanning</t>
  </si>
  <si>
    <t>3295</t>
  </si>
  <si>
    <t xml:space="preserve">    Periodisering inntekt</t>
  </si>
  <si>
    <t>5045</t>
  </si>
  <si>
    <t xml:space="preserve">    Periodisering lønn</t>
  </si>
  <si>
    <t>Årslønn 2019</t>
  </si>
  <si>
    <t xml:space="preserve">      Kontorrekvisita</t>
  </si>
  <si>
    <t>Konto</t>
  </si>
  <si>
    <t>SUM</t>
  </si>
  <si>
    <t>Sum Lønnskostnader</t>
  </si>
  <si>
    <t xml:space="preserve">    Resultat </t>
  </si>
  <si>
    <t>Regnskap</t>
  </si>
  <si>
    <t>Budsjett</t>
  </si>
  <si>
    <t>Foreldrebetaling og annen inntekt</t>
  </si>
  <si>
    <t>Tilskudd</t>
  </si>
  <si>
    <t>Sum driftsinntekter</t>
  </si>
  <si>
    <t>Mat barn m.m.</t>
  </si>
  <si>
    <t>Lønnskostnader</t>
  </si>
  <si>
    <t>Avskrivning</t>
  </si>
  <si>
    <t>Annen driftskostnad</t>
  </si>
  <si>
    <t>Sum driftskostnader</t>
  </si>
  <si>
    <t>Driftsresultat</t>
  </si>
  <si>
    <t>Renteinntekt</t>
  </si>
  <si>
    <t>Rentekostnad</t>
  </si>
  <si>
    <t>Resultat</t>
  </si>
  <si>
    <t xml:space="preserve">    Justering tilskudd tidligere år</t>
  </si>
  <si>
    <t xml:space="preserve">        Sum andre driftskostnader</t>
  </si>
  <si>
    <t>jan</t>
  </si>
  <si>
    <t xml:space="preserve">juni </t>
  </si>
  <si>
    <t>Start med å legge inn data i fanen inntekter, deretter årslønn 2019 ansatte og avslutt med å legge inn tall i periodisert budsjett.</t>
  </si>
  <si>
    <t xml:space="preserve">I periodisert budsjett til arbeidsgiveravgifts - og feriepengeberegningen også ta hensyn til andre lønnsarter der dette skal beregnes.   Som eksempel kan nevnes sykepenger og koll.pensjon som er avg. Pliktige arter. </t>
  </si>
  <si>
    <t>Fødselsår</t>
  </si>
  <si>
    <t>Alder</t>
  </si>
  <si>
    <t>0-8 timer</t>
  </si>
  <si>
    <t>9-16 timer</t>
  </si>
  <si>
    <t>17-24 timer</t>
  </si>
  <si>
    <t>25-32 timer</t>
  </si>
  <si>
    <t>33-40 timer</t>
  </si>
  <si>
    <t>41 timer eller mer</t>
  </si>
  <si>
    <t>Barn 0-2 år</t>
  </si>
  <si>
    <t>Andel plass</t>
  </si>
  <si>
    <t>Barn 3-6 år</t>
  </si>
  <si>
    <t>Barn</t>
  </si>
  <si>
    <t>Heltidsbarn 0-2 år</t>
  </si>
  <si>
    <t>Heltidsbarn 3-6 år</t>
  </si>
  <si>
    <t xml:space="preserve">Satser for kommunalt tilskudd </t>
  </si>
  <si>
    <t>Driftstilskudd små barn</t>
  </si>
  <si>
    <t>Driftstilskudd store barn</t>
  </si>
  <si>
    <t>Kapitaltilskudd per barn</t>
  </si>
  <si>
    <t>Pedagognorm (§5a)</t>
  </si>
  <si>
    <t>Tilskudd pedagognorm 0-2 år</t>
  </si>
  <si>
    <t>Tilskudd pedagognorm 3-6 år</t>
  </si>
  <si>
    <t>Tilskudd kroner per år</t>
  </si>
  <si>
    <t>Driftstilskudd</t>
  </si>
  <si>
    <t>Alle barn</t>
  </si>
  <si>
    <t>Fradrag for naturalytelser</t>
  </si>
  <si>
    <t>Trekk i hht til barnehagelovens § 14 a.</t>
  </si>
  <si>
    <t>Samlet tilskudd</t>
  </si>
  <si>
    <t>Antall måneder dette vedtaket gjelder for</t>
  </si>
  <si>
    <t>Styrer</t>
  </si>
  <si>
    <t>Ped leder</t>
  </si>
  <si>
    <t>Barnehagelærer</t>
  </si>
  <si>
    <t>Fagarbeider</t>
  </si>
  <si>
    <t>Assistent</t>
  </si>
  <si>
    <t>Tilskudd pr. mnd</t>
  </si>
  <si>
    <t>SUM ANTALL BARN</t>
  </si>
  <si>
    <t>Sum antall Heltidsbarn</t>
  </si>
  <si>
    <t>Bemanning årsverk;</t>
  </si>
  <si>
    <t>Godkjent leke og oppholdsareal</t>
  </si>
  <si>
    <t>Vedtektsfestet norm for arealutnyttelse pr barn u/ 3 år</t>
  </si>
  <si>
    <t>Vedtektsfestet norm for arealutnyttelse pr barn o/ 3 år</t>
  </si>
  <si>
    <t>Avvik</t>
  </si>
  <si>
    <t>Bemanningsnorm (6 heltidsplasser pr. årsverk inkl styrer)</t>
  </si>
  <si>
    <t>Pedagogtetthet</t>
  </si>
  <si>
    <t>Arealnorm</t>
  </si>
  <si>
    <t>(Antall små barn*2 + antall store barn)/(Antall årsverk pedledere + antall årsverk førskolelærere)</t>
  </si>
  <si>
    <t>(Antall heltidsplasser små barn * 2 + antall heltidsplasser store barn)/ ( sum grunn bemanning)</t>
  </si>
  <si>
    <t>Sum pedledere og førskolelærere</t>
  </si>
  <si>
    <t>Pedagognorm ( 9 barn pr. pedagog)</t>
  </si>
  <si>
    <t>Utnyttet areal</t>
  </si>
  <si>
    <t>Ubenyttet areal</t>
  </si>
  <si>
    <t>Ubenyttet ped. Kapasitet</t>
  </si>
  <si>
    <t>Antall heltidsplasser i barnehagen</t>
  </si>
  <si>
    <t>Antall heltidsplasser pr. årsverk</t>
  </si>
  <si>
    <t>Antall heltidsbarn bhg kan ha med utg.punkt i bemanningen</t>
  </si>
  <si>
    <t>Avvik i antall barn (for mange/for få ved neg. fortegn)</t>
  </si>
  <si>
    <t>Foreldrebetaling</t>
  </si>
  <si>
    <t>Makspris</t>
  </si>
  <si>
    <t>kostpenger</t>
  </si>
  <si>
    <t>Foreldrebetaling pr. mnd</t>
  </si>
  <si>
    <t>Bemanning og antall plasser</t>
  </si>
  <si>
    <t xml:space="preserve">Vurdering; </t>
  </si>
  <si>
    <t>Link til bemanningskalkulator:</t>
  </si>
  <si>
    <t>https://www.pbl.no/bemanningsnorm-kalkulator/</t>
  </si>
  <si>
    <t xml:space="preserve">Link til areal kalkulator; </t>
  </si>
  <si>
    <t xml:space="preserve">Bemanningstetthet eksl. Styrer </t>
  </si>
  <si>
    <t>https://www.pbl.no/arealnorm/</t>
  </si>
  <si>
    <t>Kostpenger pr. mnd</t>
  </si>
  <si>
    <t>Sum tilskudd, foreldrebetaling og kostpenger</t>
  </si>
  <si>
    <t>Fyll inn opplysninger om antall barn, tilskuddsatser for 2020 og sats for foreldrebetaling i de orange feltene.</t>
  </si>
  <si>
    <t>Ved utfylling av antall barn tar man utgangspunkt i siste gjelde telling som er innrapportert til kommunen.</t>
  </si>
  <si>
    <r>
      <t xml:space="preserve">Har du ansatt/ansatte som ikke jobber alle måneder i året, legges vedkommende inn i arket </t>
    </r>
    <r>
      <rPr>
        <b/>
        <u/>
        <sz val="10"/>
        <rFont val="Arial"/>
        <family val="2"/>
      </rPr>
      <t>Årslønn 2020 Ansatt</t>
    </r>
    <r>
      <rPr>
        <b/>
        <sz val="10"/>
        <rFont val="Arial"/>
        <family val="2"/>
      </rPr>
      <t xml:space="preserve"> med årslønn og stillingsprosent slik som øvrige ansatte. I dette arket slettes lønnen i gjeldende måned den ansatte ikke jobber. </t>
    </r>
  </si>
  <si>
    <t>SUM Lønnskostnader inkl aga, fp og pensjon</t>
  </si>
  <si>
    <t>Kontroller om opplysningene i denne arkfanen</t>
  </si>
  <si>
    <t>Vikar v/fødselspermisjon</t>
  </si>
  <si>
    <t>Link til veiledning for utfylling av årsmelding:</t>
  </si>
  <si>
    <t>https://www.udir.no/contentassets/3c671436c56c41aaacba6d14366408be/basil-faglig-veil-arsmeld2018-bm.pdf</t>
  </si>
  <si>
    <t>Antall heltidsplasser</t>
  </si>
  <si>
    <t>Antall årsverk grunnbemanning</t>
  </si>
  <si>
    <t xml:space="preserve">Krav til grunnbemanning </t>
  </si>
  <si>
    <t>Les inn resultatrapporten pr. 30.9.2019  del kostnadene på 9 og gang opp med 12 for å få årseffekten</t>
  </si>
  <si>
    <t>Prognose 2019</t>
  </si>
  <si>
    <t>KONTOPLAN FOR PBL REGNSKAP AS</t>
  </si>
  <si>
    <t>Nr.</t>
  </si>
  <si>
    <t>Navn:</t>
  </si>
  <si>
    <t>Kort beskrivelse</t>
  </si>
  <si>
    <t>Eiendeler</t>
  </si>
  <si>
    <t>Utsatt skattefordel</t>
  </si>
  <si>
    <t>Kan oppstå i forbindelse med utarbeidelse av "ligningspapirer" for skattepliktige selskap.</t>
  </si>
  <si>
    <t>Bygninger</t>
  </si>
  <si>
    <t xml:space="preserve">Her føres barnehagebygget.  Paviljong, utebod, grillhus o.l. føres på konto 1251 uteleker_uteområde. </t>
  </si>
  <si>
    <t>Akk. avskrivninger bygninger</t>
  </si>
  <si>
    <t>Verdifall/kostnadsføring over tid</t>
  </si>
  <si>
    <t>Tomter</t>
  </si>
  <si>
    <t>NB!  Avskrives ikke</t>
  </si>
  <si>
    <t>Biler</t>
  </si>
  <si>
    <t>Sjekk rundt behandling av biler i regnskapet - regler</t>
  </si>
  <si>
    <t>Akk. avskrivninger biler</t>
  </si>
  <si>
    <t xml:space="preserve">Inventar </t>
  </si>
  <si>
    <t>Kjøp/Nyanskaffelse av inventar som koster mer enn 15000,- (u/ mva)</t>
  </si>
  <si>
    <t>Uteleker_uteområde</t>
  </si>
  <si>
    <t>Kjøp/Nyanskaffelse  som koster mer enn 15000,- (u/ mva)</t>
  </si>
  <si>
    <t>Akk. avskrivninger uteleker_uteområde</t>
  </si>
  <si>
    <t>Akk. avskrivninger inventar</t>
  </si>
  <si>
    <t>Kontormaskiner/datautstyr</t>
  </si>
  <si>
    <t>Kjøp/Nyanskaffelse av kontormaskiner/datautstyr som koster mer enn 15000,- (u/ mva)</t>
  </si>
  <si>
    <t>Akk. avskrivninger kontormaskiner</t>
  </si>
  <si>
    <t>Andre driftsmidler</t>
  </si>
  <si>
    <t>Akk. Avskrivning andre driftsmidler</t>
  </si>
  <si>
    <t>Investeringer i datterselskap</t>
  </si>
  <si>
    <t xml:space="preserve">Depositum </t>
  </si>
  <si>
    <t>Enkelte leverandører krever at barnehagen betaler inn et beløp som garanti for å få kreditt/faktura på etterskudd.</t>
  </si>
  <si>
    <t>Kundefordringer</t>
  </si>
  <si>
    <t>Viser sum av kundefordringer på reskontro</t>
  </si>
  <si>
    <t>Fordringer på selskap i samme konsern</t>
  </si>
  <si>
    <t>Fordring på daglig leder/eier</t>
  </si>
  <si>
    <t>Forskudd lønn</t>
  </si>
  <si>
    <t>Utbetalt forskudd - trekkes på neste lønn</t>
  </si>
  <si>
    <t>Kortsiktige lån ansatte</t>
  </si>
  <si>
    <t>Andre kortsiktige fordringer</t>
  </si>
  <si>
    <t>Avsetning tap på kundefordringer</t>
  </si>
  <si>
    <t xml:space="preserve">Krav på offentlig tilskudd </t>
  </si>
  <si>
    <t>Tilskudd som er opptjent men ikke mottatt.</t>
  </si>
  <si>
    <t>Forskudd reise/reisekort</t>
  </si>
  <si>
    <t>Eks. Kolombus eller andre busselskap</t>
  </si>
  <si>
    <t>Periodisering/Forskuddsbetalte kostnader</t>
  </si>
  <si>
    <r>
      <t xml:space="preserve">Leiekostnader,rentekostnader,forsikringer alle typer m.m. </t>
    </r>
    <r>
      <rPr>
        <i/>
        <sz val="12"/>
        <rFont val="Arial"/>
        <family val="2"/>
      </rPr>
      <t xml:space="preserve"> </t>
    </r>
  </si>
  <si>
    <t>Påløpne inntekter</t>
  </si>
  <si>
    <t>Andre inntekter opptjent men ikke mottatt</t>
  </si>
  <si>
    <t>Krav på refusjoner</t>
  </si>
  <si>
    <t>Refusjoner som er opptjent men ikke mottatt</t>
  </si>
  <si>
    <t>Kasse</t>
  </si>
  <si>
    <t>Driftskonto</t>
  </si>
  <si>
    <t>Bankinnskudd skattetrekk</t>
  </si>
  <si>
    <t>Forskuddstrekk må settes på "sperret" konto. Innestående må dekke 2 mnd forskuddstrekk</t>
  </si>
  <si>
    <t>Gjeld og Egenkapital</t>
  </si>
  <si>
    <t>Aksjekapital/Grunnkapital(for stiftelser)</t>
  </si>
  <si>
    <t>Overkursfond</t>
  </si>
  <si>
    <t>Andelsinnskudd</t>
  </si>
  <si>
    <t>Kjøp av andeler i Andelslag, SA, Ans</t>
  </si>
  <si>
    <t>Annen egenkapital</t>
  </si>
  <si>
    <t>Udekket tap</t>
  </si>
  <si>
    <t>Når egenkapitalen er tapt</t>
  </si>
  <si>
    <t>Pensjonsforpliktelser</t>
  </si>
  <si>
    <t>Gjelder for konsern/store selskap</t>
  </si>
  <si>
    <t>Utsatt skatt</t>
  </si>
  <si>
    <t>Oppstar i forbindelse med utarbeidelse av "ligningspapirer" for skattepliktige selskap</t>
  </si>
  <si>
    <t>Husbanklån</t>
  </si>
  <si>
    <t xml:space="preserve">Andre banklån </t>
  </si>
  <si>
    <t>Gjeld til selskap i samme konsern</t>
  </si>
  <si>
    <t>Byggelån</t>
  </si>
  <si>
    <t>Leverandørgjeld</t>
  </si>
  <si>
    <t>Viser sum av leverandørgjeld på reskontro</t>
  </si>
  <si>
    <t>Betalbar skatt ikke utlignet</t>
  </si>
  <si>
    <t>Påløpt ikke utlignet skatt.(Avsatt i forb.med årsoppgjøret)</t>
  </si>
  <si>
    <t>Betalbar skatt utlignet</t>
  </si>
  <si>
    <t>Føres i hht.skatteoppgjøret for AS`et. NB! Husk renter føres 8040(renteinntekter) eller 8140(rentekostnader)</t>
  </si>
  <si>
    <t>Betalt forhåndsskatt AS</t>
  </si>
  <si>
    <t>Forhåndsskatt AS og restskatt  føres til denne kontoen</t>
  </si>
  <si>
    <t>Skyldig forskuddstrekk</t>
  </si>
  <si>
    <t>Skattetrekk v/lønnsutbetaling - går i 0,- v/betaling av terminoppgave 2 hver mnd.</t>
  </si>
  <si>
    <t>Skyldig påleggstrekk</t>
  </si>
  <si>
    <t>Trekk i lønn på ansatte - som betales til kemner/kommunekasse.</t>
  </si>
  <si>
    <t>Trukket fagforeningskont.</t>
  </si>
  <si>
    <t>Trekk i lønn på ansatte - som betales til fagforening.  Kommer på bankliste sammen med utbetaling lønn.</t>
  </si>
  <si>
    <t>Andre trekk</t>
  </si>
  <si>
    <t>Trekk i lønn på ansatte - pengene betales til Statens innkrevingssentral eller andre fordringshavere, etter mottatt nedbetalingsplan.  Kommer på bankliste ved utbetaling lønn.</t>
  </si>
  <si>
    <t>Utgående merverdiavgift</t>
  </si>
  <si>
    <t>Inngående mva. Høy sats</t>
  </si>
  <si>
    <t>Inngående mva. Middels sats</t>
  </si>
  <si>
    <t>Inngående mva. Lav sats</t>
  </si>
  <si>
    <t>Oppgjørskonto mva.</t>
  </si>
  <si>
    <t>Ved avslutnig av hver termin avstuttes kto 2700-2712 mot denne kontoen. Gjøres opp ved mottak av mva-komp.</t>
  </si>
  <si>
    <t>Skyldig arb.giver avgift</t>
  </si>
  <si>
    <t>Innbetales hver termin dvs.15.3,15.05,15.7,15.9 og 15.11 og 15.1</t>
  </si>
  <si>
    <t>Påløpt arbeidsgiveravgift</t>
  </si>
  <si>
    <t>Avgift av feriepenger - avsettes ifm lønnskjøringen.</t>
  </si>
  <si>
    <t>Avsatt utbytte</t>
  </si>
  <si>
    <t>Avsatt ifm årsoppgjør</t>
  </si>
  <si>
    <t>Gjeld til ansatte/foreldre</t>
  </si>
  <si>
    <t>Skygges mot reskontro ansatte og foreldre(for utlegg).</t>
  </si>
  <si>
    <t>Skyldig lønn</t>
  </si>
  <si>
    <t>Skyldige feriepenger</t>
  </si>
  <si>
    <t xml:space="preserve">Beregnet, ikke utbetalt </t>
  </si>
  <si>
    <t>Periodisering feriepenger</t>
  </si>
  <si>
    <t>Periodisering foreldrepenger</t>
  </si>
  <si>
    <t>Påløpne renter</t>
  </si>
  <si>
    <t xml:space="preserve">Avsetning ved periodisering av renter. Avstemmes ifb årsoppgjør mot  årsoppgaver lån. </t>
  </si>
  <si>
    <t>Påløpne kostnader</t>
  </si>
  <si>
    <t>Kostnader påløpt men ikke forfalt til betaling</t>
  </si>
  <si>
    <t>Forskuddsbetalt inntekt</t>
  </si>
  <si>
    <t>Tilskudd som er mottatt på forskudd. Periodiseres</t>
  </si>
  <si>
    <t>Annen kortsiktig gjeld</t>
  </si>
  <si>
    <t>INNTEKTER</t>
  </si>
  <si>
    <t>Fakturert foreldrebetaling</t>
  </si>
  <si>
    <t>Søskenmoderasjon</t>
  </si>
  <si>
    <t>Trekkes fra på fakturaen. Beløpet refunderes av kommunen og føres på konto 3460 når beløpet mottas.</t>
  </si>
  <si>
    <t>Kostpenger</t>
  </si>
  <si>
    <t>Foreldrebetaling av mat.</t>
  </si>
  <si>
    <t>Trivselspenger</t>
  </si>
  <si>
    <t>Faktureres av oss</t>
  </si>
  <si>
    <t>Bleiepenger</t>
  </si>
  <si>
    <t>Gratis kjernetid</t>
  </si>
  <si>
    <t>Moderasjon øk. Vilkår</t>
  </si>
  <si>
    <t>Ikke utført dugnad</t>
  </si>
  <si>
    <t>Betaling for ikke utført dugnad.</t>
  </si>
  <si>
    <t>For sent hentet barn</t>
  </si>
  <si>
    <t>"bot" for å hente barn etter stengetid.</t>
  </si>
  <si>
    <t>Kommunalt tilskudd</t>
  </si>
  <si>
    <t>Periodisert kommunale tilskudd.</t>
  </si>
  <si>
    <t>Justering tilskudd tidligere år</t>
  </si>
  <si>
    <t>Tilskudd pedagognorm og ekstra bemanning</t>
  </si>
  <si>
    <t>Tilskudd spes.ped. Midler/ekstraressurs</t>
  </si>
  <si>
    <t>Ref. søsken moderasjon</t>
  </si>
  <si>
    <t>Refusjon mottatt fra kommunen - sammenholdes med konto 3229.</t>
  </si>
  <si>
    <t>Ref. gratis kjernetid</t>
  </si>
  <si>
    <t>Ref. moderasjon øk. Vilkår</t>
  </si>
  <si>
    <t>Tilskudd minoritetsspråklige</t>
  </si>
  <si>
    <t>Andre tilskudd</t>
  </si>
  <si>
    <t>34xx</t>
  </si>
  <si>
    <r>
      <t xml:space="preserve">Spes.ped, språk.stim., funksjonshemmede, tilrettelegging o.l.                                                                                                       </t>
    </r>
    <r>
      <rPr>
        <b/>
        <sz val="12"/>
        <color rgb="FFFF0000"/>
        <rFont val="Arial"/>
        <family val="2"/>
      </rPr>
      <t>DVS. Alle utbetalinger som kommer fra kommunene føres inn under konto 34XX</t>
    </r>
  </si>
  <si>
    <t>Andre inntekter</t>
  </si>
  <si>
    <t>Purregebyr kunder</t>
  </si>
  <si>
    <t>KOSTNADER</t>
  </si>
  <si>
    <t>Varekostnader</t>
  </si>
  <si>
    <t>Matutgifter barn</t>
  </si>
  <si>
    <t>Innkjøp av mat - faktura fra leverandør/bankbilag</t>
  </si>
  <si>
    <t>Tur/Trivselskostnader</t>
  </si>
  <si>
    <t xml:space="preserve">Tur med barna - buss,drosje,teater,kino o.l. </t>
  </si>
  <si>
    <t>Apotekvarer/medisin/lege</t>
  </si>
  <si>
    <t>Apotekvarer, medisin og legeundersøkelser av barn.</t>
  </si>
  <si>
    <t>Bleier</t>
  </si>
  <si>
    <t>Innkjøp av bleier, dersom bleier faktureres ut til kundern under 32XX</t>
  </si>
  <si>
    <t>Lønns- og personalkostnader</t>
  </si>
  <si>
    <t>Månedslønn</t>
  </si>
  <si>
    <t>Fast lønn</t>
  </si>
  <si>
    <t>Foreldrepenger</t>
  </si>
  <si>
    <t>Lønn til ansatte ute i svangerskapspermisjon</t>
  </si>
  <si>
    <t>Lønn u/feriepenger</t>
  </si>
  <si>
    <t>Stipend oppg.pliktig</t>
  </si>
  <si>
    <t>Vikarlønn</t>
  </si>
  <si>
    <t>Overtidsgodtgjørelse</t>
  </si>
  <si>
    <t>Etterbetaling fastlønn</t>
  </si>
  <si>
    <t>Timelønn</t>
  </si>
  <si>
    <t xml:space="preserve">Lønn til vikarer - betales pr time </t>
  </si>
  <si>
    <t>Timelønn øvingslærer</t>
  </si>
  <si>
    <t>Opptjente feriepenger</t>
  </si>
  <si>
    <t>Beregnes ifm lønnsutbet.</t>
  </si>
  <si>
    <t>Fri telefon</t>
  </si>
  <si>
    <t>Gruppelivsforsikring</t>
  </si>
  <si>
    <t>Faktura fra PBL</t>
  </si>
  <si>
    <t>Innberettet gruppelivsforsikring, yrkesskade og fritids og helseforsikring.</t>
  </si>
  <si>
    <t>Annen fordel i arbeidsforhold</t>
  </si>
  <si>
    <t>Motkonto - fordel i arb. forhold</t>
  </si>
  <si>
    <t>Motkonto innber. gruppeliv, yrkesskade, fritids- og helseforsikring</t>
  </si>
  <si>
    <t>Styrehonorar</t>
  </si>
  <si>
    <t>Arbeidsgiver avgift</t>
  </si>
  <si>
    <t>Arb.giv.avg. Opptj. Feriep.</t>
  </si>
  <si>
    <t>Kollektiv pensjon</t>
  </si>
  <si>
    <t>Her kostnadsfører faktura fra leverandør(Storebrand)</t>
  </si>
  <si>
    <t>Refundert pensjonskostnad</t>
  </si>
  <si>
    <t>Arbeidstakeres andel som trekkes på lønn.</t>
  </si>
  <si>
    <t>Innber.koll.pensj./AFP</t>
  </si>
  <si>
    <t>Interimskonto</t>
  </si>
  <si>
    <t>Motkonto innber.koll.pensj./AFP</t>
  </si>
  <si>
    <t>Klesgodtgjørelse</t>
  </si>
  <si>
    <t>Godtgjørelse for bruk av egne klær</t>
  </si>
  <si>
    <t>Avg.pl. Kilometergodtgjørelse</t>
  </si>
  <si>
    <t>Skattepliktig del av diett</t>
  </si>
  <si>
    <t>Refusjon sykepenger</t>
  </si>
  <si>
    <t>Refusjon fødselspenger</t>
  </si>
  <si>
    <t>Stipend</t>
  </si>
  <si>
    <t>Refusjon arbeidsgiver avgift</t>
  </si>
  <si>
    <t>Refusjon arbg.avg. mot.kto</t>
  </si>
  <si>
    <t>Refusjon fra NAV (tilrettelegging, BHT-tilskudd o.l.)</t>
  </si>
  <si>
    <t>Refusjon lønn fra høgskoler og universitet (øvingslærer)</t>
  </si>
  <si>
    <t>Mottatt tilskudd fra skole/opplæringsinstitusjon</t>
  </si>
  <si>
    <t>Lærlingetilskudd</t>
  </si>
  <si>
    <t>Refusjon seniortiltak</t>
  </si>
  <si>
    <t>Gaver til ansatte</t>
  </si>
  <si>
    <t>Må dokumenteres. Fradr.ber.inntil 1000,-</t>
  </si>
  <si>
    <t>Kantineutgifter</t>
  </si>
  <si>
    <t>Mat og drikke til personalet. Føres alltid uten mva fradrag</t>
  </si>
  <si>
    <t>Yrkesskadeforsikring</t>
  </si>
  <si>
    <t>Forsikring arbeidsgiverperioden</t>
  </si>
  <si>
    <t>Bedriftshelsetjeneste</t>
  </si>
  <si>
    <t>Kostnader O/U fond</t>
  </si>
  <si>
    <t>Kostnader AFP</t>
  </si>
  <si>
    <t>EV fond</t>
  </si>
  <si>
    <t>Andre personalkostnader</t>
  </si>
  <si>
    <r>
      <t xml:space="preserve">Eks. overtidsmat, </t>
    </r>
    <r>
      <rPr>
        <sz val="12"/>
        <rFont val="Arial"/>
        <family val="2"/>
      </rPr>
      <t xml:space="preserve"> julebord, kaffe til egen kaffemaskin o.l.</t>
    </r>
  </si>
  <si>
    <t>Avskrivninger</t>
  </si>
  <si>
    <t>Avskrivning bygg</t>
  </si>
  <si>
    <t>Periodens regnskapsmessige verdifall på bygninger</t>
  </si>
  <si>
    <t>Avskrivning inventar og utstyr</t>
  </si>
  <si>
    <t>Periodens regnskapsmessige verdifall på utstyr og inventar</t>
  </si>
  <si>
    <t>Avskrivning transportmidler</t>
  </si>
  <si>
    <t>Kostnader lokaler</t>
  </si>
  <si>
    <t>Leie lokaler</t>
  </si>
  <si>
    <t>Husleie der lokalene ikke eies.</t>
  </si>
  <si>
    <t>Tomteleie</t>
  </si>
  <si>
    <t>Kostnader ifm leie av tomt.</t>
  </si>
  <si>
    <t>Renovasjon, vann, avløp</t>
  </si>
  <si>
    <t>Kommunale avgifter</t>
  </si>
  <si>
    <t>Lys, varme</t>
  </si>
  <si>
    <t>Strømregninger</t>
  </si>
  <si>
    <t>Renholdsmatriell</t>
  </si>
  <si>
    <t>Rekvisita til vask og renhold av lokaler,tørkepapir, toalettpapir,såpe, bioprodukter o.l.  Bleier, dersom dette ikke faktureres ut til foreldrene</t>
  </si>
  <si>
    <t>Renholdsbyrå</t>
  </si>
  <si>
    <r>
      <t xml:space="preserve">Faktura fra vaskebyrå - daglig renhold, matteleie, </t>
    </r>
    <r>
      <rPr>
        <sz val="12"/>
        <rFont val="Arial"/>
        <family val="2"/>
      </rPr>
      <t>mopper</t>
    </r>
    <r>
      <rPr>
        <sz val="12"/>
        <rFont val="Arial"/>
        <family val="2"/>
      </rPr>
      <t>.</t>
    </r>
  </si>
  <si>
    <t>Vaktmestertjenester</t>
  </si>
  <si>
    <t>Alarm/vakthold</t>
  </si>
  <si>
    <t>Abonnement og assistanse.</t>
  </si>
  <si>
    <t>Andre kostnader lokaler</t>
  </si>
  <si>
    <t>Leie Utstyr</t>
  </si>
  <si>
    <t xml:space="preserve">Leie av utstyr, -eks vannautomat, kopi o.l. </t>
  </si>
  <si>
    <t>Andre driftskostnader</t>
  </si>
  <si>
    <t>Leker og formingsmateriell</t>
  </si>
  <si>
    <t>Innkjøp av leker, barnebøker.</t>
  </si>
  <si>
    <t>Inventar/utstyr</t>
  </si>
  <si>
    <t>Innkjøp av inventar og utstyr under 15000,-</t>
  </si>
  <si>
    <t>Data og teleutstyr, programvare</t>
  </si>
  <si>
    <t>Innkjøp av data og teleutstyr under 15000,-</t>
  </si>
  <si>
    <t>Rekvisita/matriell/husholdning</t>
  </si>
  <si>
    <t>Innkjøp av "småting" -  som forbrukes</t>
  </si>
  <si>
    <t>Arbeidsklær ikke oppg.pl</t>
  </si>
  <si>
    <t>Arbeidsklær som eies av barnehagen og som alle kan bruke</t>
  </si>
  <si>
    <t>Arbeidsklær oppg.pl</t>
  </si>
  <si>
    <t xml:space="preserve">Arbeidsklær eiet av den ansatte og skal beskattes </t>
  </si>
  <si>
    <t>Vedlikehold bygg</t>
  </si>
  <si>
    <t>Større vedlikeholdskostnader bygg</t>
  </si>
  <si>
    <t>Snørydding, sandstrøing, plenklipping</t>
  </si>
  <si>
    <t>Utgifter til brøyting og strøing, plenklipping</t>
  </si>
  <si>
    <t>Serviceavtale</t>
  </si>
  <si>
    <t xml:space="preserve">Serviceavtale brannteknisk, lekeplasskontroll, skadedyr o.l. </t>
  </si>
  <si>
    <t>Vedlikehold annet</t>
  </si>
  <si>
    <t>Revisjonshonorar</t>
  </si>
  <si>
    <t>Faktura fra revisor</t>
  </si>
  <si>
    <t>Regnskapshonorar</t>
  </si>
  <si>
    <t>Faktura fra PBL Regnskap</t>
  </si>
  <si>
    <t>Annet honorar/bistand</t>
  </si>
  <si>
    <t>Juridisk, økonomisk, vaktmester o.l.</t>
  </si>
  <si>
    <t>Innleid vikar</t>
  </si>
  <si>
    <t>Innleie fra vikarbyrå</t>
  </si>
  <si>
    <t>Kontorrekvisita</t>
  </si>
  <si>
    <t xml:space="preserve">Innkjøp av eks kopipapir, penner, osv. </t>
  </si>
  <si>
    <t>Lisenser</t>
  </si>
  <si>
    <t xml:space="preserve">PBL HMS/Web, Paperless, SMS tjeneste, NRK lisens m.f. </t>
  </si>
  <si>
    <t>Aviser, tidskrifter,bøker o.l.</t>
  </si>
  <si>
    <t>Abonnement og fagbøker, trykksaker.</t>
  </si>
  <si>
    <t>Møter, kurs, oppdatering</t>
  </si>
  <si>
    <t>Kostnader til kurs, møter og annen oppdatering. Gjelder også bespisning ved kurs</t>
  </si>
  <si>
    <t>Telefon</t>
  </si>
  <si>
    <t>Telefoni barnehage</t>
  </si>
  <si>
    <t>Mobiltelefon</t>
  </si>
  <si>
    <t xml:space="preserve">Telefoni bruk ansatt </t>
  </si>
  <si>
    <t>Internett/datalinjer</t>
  </si>
  <si>
    <t>Faktura på internett, bredbånd.</t>
  </si>
  <si>
    <t>Porto - frakt</t>
  </si>
  <si>
    <t>Kostnader til porto og frakt.</t>
  </si>
  <si>
    <t>Drivstoff transportmiddel</t>
  </si>
  <si>
    <t>Driftskostnader transportmidler</t>
  </si>
  <si>
    <t>Kostnader til bil</t>
  </si>
  <si>
    <t>Forsikring/veiavgift</t>
  </si>
  <si>
    <t>Bilgodtgj. oppg. pl.</t>
  </si>
  <si>
    <t>Føres via lønn.</t>
  </si>
  <si>
    <t>Passasjertillegg</t>
  </si>
  <si>
    <t>Reisekostn. oppg.pl.</t>
  </si>
  <si>
    <t>hotell, fly, drosje, mat ifm reiseregning</t>
  </si>
  <si>
    <t>Reisekostn. ikke oppg.pl.</t>
  </si>
  <si>
    <r>
      <t xml:space="preserve">Alle kostnader knyttet til reise. Parkering, taxi, buss, fly, mat m.m.   </t>
    </r>
    <r>
      <rPr>
        <b/>
        <sz val="12"/>
        <color rgb="FFFF0000"/>
        <rFont val="Arial"/>
        <family val="2"/>
      </rPr>
      <t>NB! Det skal alltid fremgå av bilaget hvem som har reist og formål ved reisen.</t>
    </r>
  </si>
  <si>
    <t>Diettkostn. oppg. pl.</t>
  </si>
  <si>
    <t>via lønn</t>
  </si>
  <si>
    <t>Diettkostn. ikke oppg. pl.</t>
  </si>
  <si>
    <t>Reklamekostnader</t>
  </si>
  <si>
    <t>T-shirt med trykk, caps o.l.</t>
  </si>
  <si>
    <t>Annonser</t>
  </si>
  <si>
    <t>Stillingsannonser og lignende</t>
  </si>
  <si>
    <t>Kontingent/gaver fradr.berettiget</t>
  </si>
  <si>
    <t>Bransjekontingent, bagatellmessige gaver til eksterne</t>
  </si>
  <si>
    <t>Kontingent/gaver Ikke fradr.berett</t>
  </si>
  <si>
    <t>Innberetning gaver foredragsholder</t>
  </si>
  <si>
    <t>aga på gaver mellom 501 og 1000</t>
  </si>
  <si>
    <t>Motkonto innber.gaver foredragsholder</t>
  </si>
  <si>
    <t>Kontigenter PBL</t>
  </si>
  <si>
    <t>Faktura på kontingent fra PBL</t>
  </si>
  <si>
    <t>Forsikringspremie</t>
  </si>
  <si>
    <t>Forsikring av bygninger, ansvar og barn i barnehagen</t>
  </si>
  <si>
    <t>Bank- og kortgebyr</t>
  </si>
  <si>
    <t>Gebyr om omkostninger bankkontoer.</t>
  </si>
  <si>
    <t>Eiendoms - og festeavgift</t>
  </si>
  <si>
    <t>Purregebyrkonto</t>
  </si>
  <si>
    <t>Purregebyr leverandører</t>
  </si>
  <si>
    <t>Øredifferanser</t>
  </si>
  <si>
    <t>Andre kostnader</t>
  </si>
  <si>
    <t>Kostnader som ikke naturlig hører hjemme på noen annen konto.</t>
  </si>
  <si>
    <t>Renteinntekter ikke fr.dr. ber.</t>
  </si>
  <si>
    <t>Renteinntekter ifm skatteoppgjøret</t>
  </si>
  <si>
    <t>Renteinntekt bank</t>
  </si>
  <si>
    <t>Renteinntekter jfr. Oppgave fra bank.</t>
  </si>
  <si>
    <t>Renteinntekt kunder</t>
  </si>
  <si>
    <t>Renteinntekter ifm forsinkede foreldrebetalinger.</t>
  </si>
  <si>
    <t>Annen renteinntekt</t>
  </si>
  <si>
    <t>Rentekostn. ikke fr.dr.ber.</t>
  </si>
  <si>
    <t>Rentekostnader ifm skatteoppgjøret</t>
  </si>
  <si>
    <t>Renter Husbanken</t>
  </si>
  <si>
    <t>Renter på lån i husbanken</t>
  </si>
  <si>
    <t>Rentekostnad banklån</t>
  </si>
  <si>
    <t>Renter på lån i andre banker</t>
  </si>
  <si>
    <t>Rentekostnad leverandører</t>
  </si>
  <si>
    <t>Kostnader ifm forsinket betaling av fakturaer fra leverandører.</t>
  </si>
  <si>
    <t>Andre rentekostnader</t>
  </si>
  <si>
    <t>Annen finanskostnad</t>
  </si>
  <si>
    <t>Betalbar skatt</t>
  </si>
  <si>
    <t>Endring utsatt skatt</t>
  </si>
  <si>
    <t>Overført annen EK</t>
  </si>
  <si>
    <t>Overført fra annen EK</t>
  </si>
  <si>
    <t>Overført udekket tap</t>
  </si>
  <si>
    <t>5898</t>
  </si>
  <si>
    <t xml:space="preserve">    Refusjon seniortiltak</t>
  </si>
  <si>
    <t>Lønnsavdelingen lagerer oppdaterte lønnsopplysninger på kundene. Disse opplysningene er lagret her;</t>
  </si>
  <si>
    <t>R:\Lønn\20 Pensjon - innberetting ved lønnsoppgjør\Innrapportering pensjon 2019\Ny Tariff 2019</t>
  </si>
  <si>
    <t>Gå i søkefeltet og søk etter barnehagens kundenr. Eller barnehagens navn.</t>
  </si>
  <si>
    <t>Kopier inn opplysningene.</t>
  </si>
  <si>
    <t>NB! LUKK REGNEARKET SOM TILHØRER LØNNSAVDELINGEN SÅ SNART REGNEARKET ER KOPIERT. OG IKKE GJØR ENDRINGER I ORGINALARKET.</t>
  </si>
  <si>
    <t>5424</t>
  </si>
  <si>
    <t>Avsatte feriepenger pr. 31.12.2019 konto 2941</t>
  </si>
  <si>
    <t xml:space="preserve">    Periodisering lønn/feriepengeeffekten</t>
  </si>
  <si>
    <t xml:space="preserve">    Refundert pensjonskostnad/ansattes andel</t>
  </si>
  <si>
    <t xml:space="preserve">    Engangskostnad barnehagepensjon</t>
  </si>
  <si>
    <t xml:space="preserve">    Periodisering inntekt/foreldrebetaling</t>
  </si>
  <si>
    <t>Rapport: PL 55-18-01 Innrapportering pensjon</t>
  </si>
  <si>
    <t>Rapport-tabell: 1-Personalkartotek</t>
  </si>
  <si>
    <t>Utplukk:</t>
  </si>
  <si>
    <t>Kjøredato: 18.10.2019 00:00:00</t>
  </si>
  <si>
    <t>Per 01.05.19</t>
  </si>
  <si>
    <t>Per 01.07.19</t>
  </si>
  <si>
    <r>
      <rPr>
        <sz val="10"/>
        <rFont val="Arial"/>
      </rPr>
      <t>Hjemstedsa</t>
    </r>
  </si>
  <si>
    <r>
      <rPr>
        <sz val="10"/>
        <rFont val="Arial"/>
      </rPr>
      <t>Org. Beskrivels</t>
    </r>
  </si>
  <si>
    <r>
      <rPr>
        <sz val="10"/>
        <rFont val="Arial"/>
      </rPr>
      <t>Ansatt</t>
    </r>
  </si>
  <si>
    <r>
      <rPr>
        <sz val="10"/>
        <rFont val="Arial"/>
      </rPr>
      <t>Ansattnavn</t>
    </r>
  </si>
  <si>
    <r>
      <rPr>
        <sz val="10"/>
        <rFont val="Arial"/>
      </rPr>
      <t>Fødselsnummer</t>
    </r>
  </si>
  <si>
    <r>
      <rPr>
        <sz val="10"/>
        <rFont val="Arial"/>
      </rPr>
      <t>F/T</t>
    </r>
  </si>
  <si>
    <r>
      <rPr>
        <sz val="10"/>
        <rFont val="Arial"/>
      </rPr>
      <t>St.kode</t>
    </r>
  </si>
  <si>
    <r>
      <rPr>
        <sz val="10"/>
        <rFont val="Arial"/>
      </rPr>
      <t>Beskrivelse</t>
    </r>
  </si>
  <si>
    <t>Årsinntekt</t>
  </si>
  <si>
    <t>Årsinntekt2</t>
  </si>
  <si>
    <r>
      <rPr>
        <sz val="10"/>
        <rFont val="Arial"/>
      </rPr>
      <t>Årslønn</t>
    </r>
  </si>
  <si>
    <r>
      <rPr>
        <sz val="10"/>
        <rFont val="Arial"/>
      </rPr>
      <t>Tillegg pr år</t>
    </r>
  </si>
  <si>
    <r>
      <rPr>
        <sz val="10"/>
        <rFont val="Arial"/>
      </rPr>
      <t>Studietillegg</t>
    </r>
  </si>
  <si>
    <t>Total årslønn2</t>
  </si>
  <si>
    <r>
      <rPr>
        <sz val="10"/>
        <rFont val="Arial"/>
      </rPr>
      <t>%</t>
    </r>
  </si>
  <si>
    <r>
      <rPr>
        <sz val="10"/>
        <rFont val="Arial"/>
      </rPr>
      <t>Total%</t>
    </r>
  </si>
  <si>
    <r>
      <rPr>
        <sz val="10"/>
        <rFont val="Arial"/>
      </rPr>
      <t>Sluttdato bhg</t>
    </r>
  </si>
  <si>
    <r>
      <rPr>
        <sz val="10"/>
        <rFont val="Arial"/>
      </rPr>
      <t>Status</t>
    </r>
  </si>
  <si>
    <r>
      <rPr>
        <sz val="10"/>
        <rFont val="Arial"/>
      </rPr>
      <t>Start ansattforh</t>
    </r>
  </si>
  <si>
    <r>
      <rPr>
        <sz val="10"/>
        <rFont val="Arial"/>
      </rPr>
      <t>Sluttdato ansattf.</t>
    </r>
  </si>
  <si>
    <r>
      <rPr>
        <sz val="10"/>
        <rFont val="Arial"/>
      </rPr>
      <t>Dato endr. stillings-%</t>
    </r>
  </si>
  <si>
    <r>
      <rPr>
        <sz val="10"/>
        <rFont val="Arial"/>
      </rPr>
      <t>Ansiennitetsdato</t>
    </r>
  </si>
  <si>
    <t>6E</t>
  </si>
  <si>
    <t>Villaveien Naturbarnehage SA</t>
  </si>
  <si>
    <t>Balsvik Lene</t>
  </si>
  <si>
    <t>06076929430</t>
  </si>
  <si>
    <t>F</t>
  </si>
  <si>
    <t>Styrer o/ 9 ansatte</t>
  </si>
  <si>
    <t>0</t>
  </si>
  <si>
    <t/>
  </si>
  <si>
    <t>01.08.2008</t>
  </si>
  <si>
    <t>01.01.2019</t>
  </si>
  <si>
    <t>Nordgård Mai-Linn</t>
  </si>
  <si>
    <t>06108945670</t>
  </si>
  <si>
    <t>Pedagogisk leder</t>
  </si>
  <si>
    <t>01.08.2016</t>
  </si>
  <si>
    <t>01.05.2006</t>
  </si>
  <si>
    <t>Syvertsen Ada Mari</t>
  </si>
  <si>
    <t>12099146603</t>
  </si>
  <si>
    <t>10.02.2016</t>
  </si>
  <si>
    <t>01.05.2008</t>
  </si>
  <si>
    <t>Worum Marita</t>
  </si>
  <si>
    <t>23107131221</t>
  </si>
  <si>
    <t>01.08.1991</t>
  </si>
  <si>
    <t>01.05.1991</t>
  </si>
  <si>
    <t>Flatla Ida Mari</t>
  </si>
  <si>
    <t>25039337676</t>
  </si>
  <si>
    <t>01.11.2017</t>
  </si>
  <si>
    <t>01.08.2018</t>
  </si>
  <si>
    <t>01.05.2012</t>
  </si>
  <si>
    <t>Karlsen Reidun</t>
  </si>
  <si>
    <t>12015636430</t>
  </si>
  <si>
    <t>Førskole/barnehagelærer</t>
  </si>
  <si>
    <t>01.08.2002</t>
  </si>
  <si>
    <t>01.08.2019</t>
  </si>
  <si>
    <t>01.05.1997</t>
  </si>
  <si>
    <t>Sandness Kirste</t>
  </si>
  <si>
    <t>24126234895</t>
  </si>
  <si>
    <t>01.09.2018</t>
  </si>
  <si>
    <t>19.08.2019</t>
  </si>
  <si>
    <t>01.05.2000</t>
  </si>
  <si>
    <t>Gønges Kristin</t>
  </si>
  <si>
    <t>16037445812</t>
  </si>
  <si>
    <t>Fagarbeidere/barnepleier</t>
  </si>
  <si>
    <t>01.12.2007</t>
  </si>
  <si>
    <t>01.05.1996</t>
  </si>
  <si>
    <t>Davidsen Jill Høgsve</t>
  </si>
  <si>
    <t>31077638450</t>
  </si>
  <si>
    <t>01.08.2013</t>
  </si>
  <si>
    <t>01.05.2005</t>
  </si>
  <si>
    <t>Worum Anne Lene</t>
  </si>
  <si>
    <t>05117337474</t>
  </si>
  <si>
    <t>Bednarzyk Tor-Even</t>
  </si>
  <si>
    <t>27089243705</t>
  </si>
  <si>
    <t>01.11.2010</t>
  </si>
  <si>
    <t>01.05.2010</t>
  </si>
  <si>
    <t>Olsen Silje Mari</t>
  </si>
  <si>
    <t>03119443414</t>
  </si>
  <si>
    <t>01.05.2013</t>
  </si>
  <si>
    <t>Resultatregnskap</t>
  </si>
  <si>
    <t>449 Villaveien Naturbarnehage SA</t>
  </si>
  <si>
    <t>Periode jan - sep 2019 sammenlignet med budsjett</t>
  </si>
  <si>
    <t>Kontonr</t>
  </si>
  <si>
    <t>Virkelig</t>
  </si>
  <si>
    <t>Salgsinntekt</t>
  </si>
  <si>
    <t>3270</t>
  </si>
  <si>
    <t>Moderasjon øk. vilkår</t>
  </si>
  <si>
    <t>Periodisering inntekt</t>
  </si>
  <si>
    <t>Kommunale tilskudd</t>
  </si>
  <si>
    <t>Pedagogtilskudd</t>
  </si>
  <si>
    <t>Tilskudd spes. ped. midler</t>
  </si>
  <si>
    <t>3470</t>
  </si>
  <si>
    <t>Ref. moderasjon øk. vilkår</t>
  </si>
  <si>
    <t>Annen driftsinntekt</t>
  </si>
  <si>
    <t>Varekostnad</t>
  </si>
  <si>
    <t>Tur / Trivselskostnader</t>
  </si>
  <si>
    <t>Medisin/Lege</t>
  </si>
  <si>
    <t>Lønnskostnad</t>
  </si>
  <si>
    <t>Periodisering lønn</t>
  </si>
  <si>
    <t>5251</t>
  </si>
  <si>
    <t>Innber.gruppelivsforsikring</t>
  </si>
  <si>
    <t>5290</t>
  </si>
  <si>
    <t>5295</t>
  </si>
  <si>
    <t>Motk. innber.gurppel./ulykke</t>
  </si>
  <si>
    <t>Kollektiv pensjonsforsikring</t>
  </si>
  <si>
    <t>5427</t>
  </si>
  <si>
    <t>5428</t>
  </si>
  <si>
    <t>Motk.innber.koll.pensj./AFP</t>
  </si>
  <si>
    <t>5820</t>
  </si>
  <si>
    <t>5821</t>
  </si>
  <si>
    <t>Ref. arb.g.avg.t mot.kto</t>
  </si>
  <si>
    <t>Avskrivning på varige driftsmidler og immatrielle eiendeler</t>
  </si>
  <si>
    <t>Avskrivning bygninger</t>
  </si>
  <si>
    <t>Avskrivning maskiner/inventar</t>
  </si>
  <si>
    <t>Leie utstyr</t>
  </si>
  <si>
    <t>Data og teleutstyr</t>
  </si>
  <si>
    <t>Rekvisita/matriell</t>
  </si>
  <si>
    <t>Vedlikehold bygning</t>
  </si>
  <si>
    <t>Snørydding</t>
  </si>
  <si>
    <t>Serviceavtaler</t>
  </si>
  <si>
    <t>6730</t>
  </si>
  <si>
    <t>Honorar annen bistand</t>
  </si>
  <si>
    <t>Support/Lisens</t>
  </si>
  <si>
    <t>Porto</t>
  </si>
  <si>
    <t>Reklamematriell</t>
  </si>
  <si>
    <t>Kont.t/gaver ikke fradr.berett</t>
  </si>
  <si>
    <t>Lisensavgift</t>
  </si>
  <si>
    <t>7770</t>
  </si>
  <si>
    <t>Purregebyr - leverandører</t>
  </si>
  <si>
    <t>7830</t>
  </si>
  <si>
    <t>Tap på fordringer</t>
  </si>
  <si>
    <t>Annen finansinntekt</t>
  </si>
  <si>
    <t>8155</t>
  </si>
  <si>
    <t>Annen rentekostnad</t>
  </si>
  <si>
    <t>Netto finansposter</t>
  </si>
  <si>
    <t>Resultat før skatt</t>
  </si>
  <si>
    <t>Ordinært resultat</t>
  </si>
  <si>
    <t>(X/9)*12</t>
  </si>
  <si>
    <t>5045 - saldo pr nov. + det samme som nov.</t>
  </si>
  <si>
    <t>Den dekkes fult ut av pensjonsfondet deres.</t>
  </si>
  <si>
    <t xml:space="preserve">      Honorar annen bistand</t>
  </si>
  <si>
    <t>Endret denne konto fra 6725, endret også på sammenstilling fane</t>
  </si>
  <si>
    <t>-</t>
  </si>
  <si>
    <t>7770+7790</t>
  </si>
  <si>
    <t xml:space="preserve">    Purregebyr + Øredifferanser</t>
  </si>
  <si>
    <t>1 halvår utbet. Okt. 2020 og 2 halvår april 2021.</t>
  </si>
  <si>
    <t>Reidun Karlsen jobber 80 % grunnet seniortiltak. De resterende 20 % refunderes av PBL. Derfor la henne stå med 100 % stilling her.</t>
  </si>
  <si>
    <t>Ada i svangerskapspermisjon</t>
  </si>
  <si>
    <t>Ferie</t>
  </si>
  <si>
    <t>OBS! Regnskap 2019 tallene er ikke endelig, og følgelig bare et estimat.</t>
  </si>
  <si>
    <t xml:space="preserve">      Avskrivning bygninger og utv. Gjerde</t>
  </si>
  <si>
    <t>Bygg 23 700 + gjerde 37 000</t>
  </si>
  <si>
    <t>Uteleker og skilting</t>
  </si>
  <si>
    <t>Endret etter ønske fra Lene Balsvik</t>
  </si>
  <si>
    <t>Inkludert julebord kr. 10 000</t>
  </si>
  <si>
    <t>inkludert egenandel 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</si>
</sst>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\ %"/>
    <numFmt numFmtId="167" formatCode="_ * #,##0_ ;_ * \-#,##0_ ;_ * &quot;-&quot;??_ ;_ @_ "/>
    <numFmt numFmtId="168" formatCode="_ * #,##0.0_ ;_ * \-#,##0.0_ ;_ * &quot;-&quot;?_ ;_ @_ "/>
    <numFmt numFmtId="169" formatCode="_(* #,##0.0_);_(* \(#,##0.0\);_(* &quot;-&quot;??_);_(@_)"/>
    <numFmt numFmtId="170" formatCode="_-* #,##0.0_-;\-* #,##0.0_-;_-* &quot;-&quot;?_-;_-@_-"/>
  </numFmts>
  <fonts count="3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theme="1"/>
      <name val="Arial"/>
    </font>
    <font>
      <b/>
      <sz val="20"/>
      <name val="Calibri"/>
    </font>
    <font>
      <b/>
      <sz val="13"/>
      <name val="Calibri"/>
    </font>
    <font>
      <sz val="13"/>
      <name val="Calibri"/>
    </font>
    <font>
      <b/>
      <sz val="11"/>
      <name val="Calibri"/>
    </font>
    <font>
      <sz val="11"/>
      <name val="Calibri"/>
    </font>
    <font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6">
    <border>
      <left/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 style="medium">
        <color indexed="9"/>
      </right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63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31" fillId="0" borderId="0"/>
  </cellStyleXfs>
  <cellXfs count="379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0" fontId="0" fillId="3" borderId="8" xfId="0" applyFill="1" applyBorder="1"/>
    <xf numFmtId="0" fontId="0" fillId="2" borderId="0" xfId="0" applyFill="1" applyBorder="1"/>
    <xf numFmtId="9" fontId="0" fillId="2" borderId="0" xfId="0" applyNumberFormat="1" applyFill="1" applyBorder="1"/>
    <xf numFmtId="10" fontId="0" fillId="2" borderId="0" xfId="0" applyNumberFormat="1" applyFill="1" applyBorder="1"/>
    <xf numFmtId="165" fontId="3" fillId="2" borderId="7" xfId="1" applyNumberFormat="1" applyFont="1" applyFill="1" applyBorder="1"/>
    <xf numFmtId="0" fontId="3" fillId="4" borderId="9" xfId="0" applyFont="1" applyFill="1" applyBorder="1"/>
    <xf numFmtId="0" fontId="3" fillId="4" borderId="0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3" fillId="4" borderId="10" xfId="0" applyFont="1" applyFill="1" applyBorder="1"/>
    <xf numFmtId="0" fontId="0" fillId="4" borderId="7" xfId="0" applyFill="1" applyBorder="1"/>
    <xf numFmtId="0" fontId="3" fillId="4" borderId="11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3" fillId="5" borderId="7" xfId="0" applyFont="1" applyFill="1" applyBorder="1"/>
    <xf numFmtId="165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49" fontId="0" fillId="0" borderId="0" xfId="0" applyNumberFormat="1" applyBorder="1" applyAlignment="1">
      <alignment horizont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6" borderId="9" xfId="0" applyFont="1" applyFill="1" applyBorder="1"/>
    <xf numFmtId="3" fontId="0" fillId="6" borderId="10" xfId="0" applyNumberFormat="1" applyFill="1" applyBorder="1"/>
    <xf numFmtId="0" fontId="0" fillId="7" borderId="9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49" fontId="0" fillId="7" borderId="15" xfId="0" applyNumberFormat="1" applyFill="1" applyBorder="1" applyAlignment="1">
      <alignment horizontal="center"/>
    </xf>
    <xf numFmtId="49" fontId="0" fillId="7" borderId="15" xfId="0" applyNumberFormat="1" applyFill="1" applyBorder="1"/>
    <xf numFmtId="0" fontId="6" fillId="7" borderId="15" xfId="0" applyFont="1" applyFill="1" applyBorder="1" applyAlignment="1">
      <alignment horizontal="center"/>
    </xf>
    <xf numFmtId="3" fontId="0" fillId="5" borderId="0" xfId="0" applyNumberFormat="1" applyFill="1"/>
    <xf numFmtId="49" fontId="0" fillId="5" borderId="0" xfId="0" applyNumberFormat="1" applyFill="1" applyBorder="1" applyAlignment="1">
      <alignment horizontal="center"/>
    </xf>
    <xf numFmtId="49" fontId="0" fillId="5" borderId="0" xfId="0" applyNumberFormat="1" applyFill="1" applyBorder="1"/>
    <xf numFmtId="49" fontId="6" fillId="5" borderId="0" xfId="0" applyNumberFormat="1" applyFont="1" applyFill="1" applyBorder="1" applyAlignment="1">
      <alignment horizontal="center"/>
    </xf>
    <xf numFmtId="49" fontId="6" fillId="5" borderId="0" xfId="0" applyNumberFormat="1" applyFont="1" applyFill="1" applyBorder="1"/>
    <xf numFmtId="3" fontId="6" fillId="5" borderId="0" xfId="0" applyNumberFormat="1" applyFont="1" applyFill="1" applyBorder="1"/>
    <xf numFmtId="3" fontId="6" fillId="5" borderId="0" xfId="0" applyNumberFormat="1" applyFont="1" applyFill="1"/>
    <xf numFmtId="165" fontId="0" fillId="5" borderId="0" xfId="1" applyNumberFormat="1" applyFont="1" applyFill="1"/>
    <xf numFmtId="0" fontId="0" fillId="5" borderId="0" xfId="0" applyFill="1" applyBorder="1"/>
    <xf numFmtId="3" fontId="0" fillId="5" borderId="0" xfId="0" applyNumberFormat="1" applyFill="1" applyBorder="1"/>
    <xf numFmtId="0" fontId="3" fillId="0" borderId="0" xfId="0" applyFont="1" applyAlignment="1">
      <alignment horizontal="left"/>
    </xf>
    <xf numFmtId="0" fontId="1" fillId="5" borderId="7" xfId="0" applyFont="1" applyFill="1" applyBorder="1"/>
    <xf numFmtId="0" fontId="3" fillId="0" borderId="0" xfId="0" applyFont="1"/>
    <xf numFmtId="165" fontId="0" fillId="5" borderId="0" xfId="1" applyNumberFormat="1" applyFont="1" applyFill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3" fillId="0" borderId="15" xfId="0" applyFont="1" applyBorder="1"/>
    <xf numFmtId="165" fontId="0" fillId="5" borderId="7" xfId="1" applyNumberFormat="1" applyFont="1" applyFill="1" applyBorder="1"/>
    <xf numFmtId="0" fontId="3" fillId="7" borderId="7" xfId="0" applyFont="1" applyFill="1" applyBorder="1"/>
    <xf numFmtId="9" fontId="0" fillId="0" borderId="4" xfId="0" applyNumberFormat="1" applyFill="1" applyBorder="1" applyProtection="1">
      <protection locked="0"/>
    </xf>
    <xf numFmtId="166" fontId="0" fillId="0" borderId="4" xfId="0" applyNumberFormat="1" applyFill="1" applyBorder="1" applyProtection="1">
      <protection locked="0"/>
    </xf>
    <xf numFmtId="9" fontId="0" fillId="0" borderId="6" xfId="0" applyNumberFormat="1" applyFill="1" applyBorder="1" applyProtection="1">
      <protection locked="0"/>
    </xf>
    <xf numFmtId="0" fontId="7" fillId="0" borderId="0" xfId="0" applyFont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0" fontId="3" fillId="8" borderId="12" xfId="0" applyFont="1" applyFill="1" applyBorder="1" applyProtection="1">
      <protection locked="0"/>
    </xf>
    <xf numFmtId="14" fontId="0" fillId="7" borderId="15" xfId="0" applyNumberFormat="1" applyFill="1" applyBorder="1" applyAlignment="1">
      <alignment horizontal="center"/>
    </xf>
    <xf numFmtId="49" fontId="3" fillId="0" borderId="15" xfId="2" applyNumberFormat="1" applyFont="1" applyBorder="1" applyAlignment="1">
      <alignment horizontal="center"/>
    </xf>
    <xf numFmtId="49" fontId="3" fillId="0" borderId="15" xfId="2" applyNumberFormat="1" applyFont="1" applyBorder="1"/>
    <xf numFmtId="165" fontId="3" fillId="9" borderId="7" xfId="3" applyNumberFormat="1" applyFont="1" applyFill="1" applyBorder="1" applyAlignment="1">
      <alignment horizontal="center"/>
    </xf>
    <xf numFmtId="0" fontId="1" fillId="0" borderId="14" xfId="2" applyNumberFormat="1" applyBorder="1" applyAlignment="1">
      <alignment horizontal="center"/>
    </xf>
    <xf numFmtId="49" fontId="1" fillId="0" borderId="14" xfId="2" applyNumberFormat="1" applyBorder="1"/>
    <xf numFmtId="165" fontId="1" fillId="0" borderId="14" xfId="3" applyNumberFormat="1" applyFont="1" applyBorder="1"/>
    <xf numFmtId="0" fontId="6" fillId="0" borderId="7" xfId="2" applyNumberFormat="1" applyFont="1" applyBorder="1" applyAlignment="1">
      <alignment horizontal="center"/>
    </xf>
    <xf numFmtId="49" fontId="6" fillId="0" borderId="7" xfId="2" applyNumberFormat="1" applyFont="1" applyBorder="1"/>
    <xf numFmtId="165" fontId="1" fillId="0" borderId="7" xfId="3" applyNumberFormat="1" applyFont="1" applyBorder="1"/>
    <xf numFmtId="0" fontId="6" fillId="0" borderId="13" xfId="2" applyNumberFormat="1" applyFont="1" applyBorder="1" applyAlignment="1">
      <alignment horizontal="center"/>
    </xf>
    <xf numFmtId="0" fontId="6" fillId="0" borderId="14" xfId="2" applyNumberFormat="1" applyFont="1" applyBorder="1" applyAlignment="1">
      <alignment horizontal="center"/>
    </xf>
    <xf numFmtId="49" fontId="6" fillId="0" borderId="14" xfId="2" applyNumberFormat="1" applyFont="1" applyBorder="1"/>
    <xf numFmtId="0" fontId="6" fillId="10" borderId="7" xfId="2" applyNumberFormat="1" applyFont="1" applyFill="1" applyBorder="1" applyAlignment="1">
      <alignment horizontal="center"/>
    </xf>
    <xf numFmtId="49" fontId="6" fillId="10" borderId="7" xfId="2" applyNumberFormat="1" applyFont="1" applyFill="1" applyBorder="1"/>
    <xf numFmtId="165" fontId="3" fillId="10" borderId="7" xfId="3" applyNumberFormat="1" applyFont="1" applyFill="1" applyBorder="1"/>
    <xf numFmtId="49" fontId="1" fillId="0" borderId="14" xfId="2" applyNumberFormat="1" applyFont="1" applyBorder="1"/>
    <xf numFmtId="0" fontId="1" fillId="0" borderId="14" xfId="2" applyNumberFormat="1" applyFont="1" applyBorder="1" applyAlignment="1">
      <alignment horizontal="center"/>
    </xf>
    <xf numFmtId="0" fontId="3" fillId="10" borderId="7" xfId="2" applyNumberFormat="1" applyFont="1" applyFill="1" applyBorder="1" applyAlignment="1">
      <alignment horizontal="center"/>
    </xf>
    <xf numFmtId="49" fontId="3" fillId="10" borderId="7" xfId="2" applyNumberFormat="1" applyFont="1" applyFill="1" applyBorder="1"/>
    <xf numFmtId="165" fontId="3" fillId="0" borderId="14" xfId="3" applyNumberFormat="1" applyFont="1" applyBorder="1"/>
    <xf numFmtId="0" fontId="6" fillId="9" borderId="7" xfId="2" applyNumberFormat="1" applyFont="1" applyFill="1" applyBorder="1" applyAlignment="1">
      <alignment horizontal="center"/>
    </xf>
    <xf numFmtId="49" fontId="6" fillId="9" borderId="7" xfId="2" applyNumberFormat="1" applyFont="1" applyFill="1" applyBorder="1"/>
    <xf numFmtId="165" fontId="3" fillId="9" borderId="7" xfId="3" applyNumberFormat="1" applyFont="1" applyFill="1" applyBorder="1"/>
    <xf numFmtId="165" fontId="3" fillId="9" borderId="8" xfId="3" applyNumberFormat="1" applyFont="1" applyFill="1" applyBorder="1"/>
    <xf numFmtId="0" fontId="1" fillId="0" borderId="0" xfId="2"/>
    <xf numFmtId="165" fontId="1" fillId="0" borderId="0" xfId="3" applyNumberFormat="1" applyFont="1"/>
    <xf numFmtId="0" fontId="8" fillId="5" borderId="13" xfId="2" applyFont="1" applyFill="1" applyBorder="1" applyAlignment="1">
      <alignment horizontal="center"/>
    </xf>
    <xf numFmtId="0" fontId="8" fillId="5" borderId="26" xfId="2" applyFont="1" applyFill="1" applyBorder="1" applyAlignment="1">
      <alignment horizontal="center"/>
    </xf>
    <xf numFmtId="0" fontId="1" fillId="0" borderId="0" xfId="2" applyBorder="1"/>
    <xf numFmtId="0" fontId="8" fillId="5" borderId="8" xfId="2" applyFont="1" applyFill="1" applyBorder="1" applyAlignment="1">
      <alignment horizontal="center"/>
    </xf>
    <xf numFmtId="0" fontId="8" fillId="5" borderId="15" xfId="2" applyFont="1" applyFill="1" applyBorder="1" applyAlignment="1">
      <alignment horizontal="center"/>
    </xf>
    <xf numFmtId="0" fontId="1" fillId="0" borderId="13" xfId="2" applyFont="1" applyBorder="1"/>
    <xf numFmtId="167" fontId="1" fillId="0" borderId="14" xfId="3" applyNumberFormat="1" applyFont="1" applyBorder="1"/>
    <xf numFmtId="167" fontId="1" fillId="0" borderId="0" xfId="3" applyNumberFormat="1" applyFont="1"/>
    <xf numFmtId="0" fontId="1" fillId="0" borderId="14" xfId="2" applyBorder="1"/>
    <xf numFmtId="0" fontId="6" fillId="0" borderId="7" xfId="2" applyFont="1" applyBorder="1"/>
    <xf numFmtId="167" fontId="6" fillId="0" borderId="7" xfId="3" applyNumberFormat="1" applyFont="1" applyBorder="1"/>
    <xf numFmtId="167" fontId="1" fillId="0" borderId="27" xfId="3" applyNumberFormat="1" applyFont="1" applyBorder="1"/>
    <xf numFmtId="167" fontId="1" fillId="0" borderId="28" xfId="3" applyNumberFormat="1" applyFont="1" applyBorder="1"/>
    <xf numFmtId="167" fontId="1" fillId="0" borderId="25" xfId="3" applyNumberFormat="1" applyFont="1" applyBorder="1"/>
    <xf numFmtId="167" fontId="1" fillId="0" borderId="11" xfId="3" applyNumberFormat="1" applyFont="1" applyBorder="1"/>
    <xf numFmtId="0" fontId="6" fillId="10" borderId="7" xfId="2" applyFont="1" applyFill="1" applyBorder="1"/>
    <xf numFmtId="167" fontId="6" fillId="10" borderId="7" xfId="3" applyNumberFormat="1" applyFont="1" applyFill="1" applyBorder="1"/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49" fontId="1" fillId="0" borderId="14" xfId="0" applyNumberFormat="1" applyFont="1" applyFill="1" applyBorder="1" applyAlignment="1">
      <alignment horizontal="center"/>
    </xf>
    <xf numFmtId="49" fontId="6" fillId="0" borderId="0" xfId="2" applyNumberFormat="1" applyFont="1" applyBorder="1"/>
    <xf numFmtId="49" fontId="6" fillId="5" borderId="9" xfId="0" applyNumberFormat="1" applyFont="1" applyFill="1" applyBorder="1" applyAlignment="1">
      <alignment horizontal="center"/>
    </xf>
    <xf numFmtId="49" fontId="6" fillId="5" borderId="24" xfId="0" applyNumberFormat="1" applyFont="1" applyFill="1" applyBorder="1"/>
    <xf numFmtId="3" fontId="6" fillId="5" borderId="24" xfId="0" applyNumberFormat="1" applyFont="1" applyFill="1" applyBorder="1"/>
    <xf numFmtId="3" fontId="6" fillId="5" borderId="10" xfId="0" applyNumberFormat="1" applyFont="1" applyFill="1" applyBorder="1"/>
    <xf numFmtId="10" fontId="0" fillId="0" borderId="2" xfId="0" applyNumberFormat="1" applyFill="1" applyBorder="1" applyProtection="1">
      <protection locked="0"/>
    </xf>
    <xf numFmtId="165" fontId="0" fillId="2" borderId="7" xfId="1" applyNumberFormat="1" applyFont="1" applyFill="1" applyBorder="1" applyProtection="1">
      <protection locked="0"/>
    </xf>
    <xf numFmtId="0" fontId="1" fillId="0" borderId="0" xfId="4" applyFill="1"/>
    <xf numFmtId="0" fontId="1" fillId="0" borderId="0" xfId="4" applyFont="1" applyFill="1"/>
    <xf numFmtId="0" fontId="3" fillId="0" borderId="7" xfId="4" applyFont="1" applyBorder="1" applyAlignment="1">
      <alignment horizontal="right"/>
    </xf>
    <xf numFmtId="0" fontId="3" fillId="0" borderId="0" xfId="4" applyFont="1" applyFill="1"/>
    <xf numFmtId="0" fontId="1" fillId="9" borderId="0" xfId="4" applyFont="1" applyFill="1"/>
    <xf numFmtId="0" fontId="1" fillId="9" borderId="7" xfId="4" applyFill="1" applyBorder="1"/>
    <xf numFmtId="0" fontId="1" fillId="0" borderId="15" xfId="4" applyFill="1" applyBorder="1"/>
    <xf numFmtId="0" fontId="1" fillId="0" borderId="15" xfId="4" applyFont="1" applyFill="1" applyBorder="1"/>
    <xf numFmtId="0" fontId="1" fillId="0" borderId="29" xfId="4" applyFill="1" applyBorder="1"/>
    <xf numFmtId="0" fontId="1" fillId="0" borderId="29" xfId="4" applyFont="1" applyFill="1" applyBorder="1"/>
    <xf numFmtId="0" fontId="3" fillId="0" borderId="0" xfId="4" applyFont="1" applyFill="1" applyBorder="1"/>
    <xf numFmtId="9" fontId="1" fillId="0" borderId="0" xfId="6" applyFont="1" applyFill="1" applyBorder="1" applyAlignment="1">
      <alignment horizontal="right"/>
    </xf>
    <xf numFmtId="0" fontId="1" fillId="0" borderId="0" xfId="4" applyFill="1" applyBorder="1"/>
    <xf numFmtId="10" fontId="0" fillId="0" borderId="0" xfId="6" applyNumberFormat="1" applyFont="1" applyFill="1"/>
    <xf numFmtId="0" fontId="1" fillId="0" borderId="0" xfId="4" applyFont="1" applyFill="1" applyBorder="1"/>
    <xf numFmtId="9" fontId="1" fillId="0" borderId="0" xfId="6" applyFont="1" applyFill="1" applyBorder="1"/>
    <xf numFmtId="168" fontId="1" fillId="0" borderId="0" xfId="4" applyNumberFormat="1" applyFill="1"/>
    <xf numFmtId="169" fontId="1" fillId="0" borderId="0" xfId="7" applyNumberFormat="1" applyFont="1" applyFill="1"/>
    <xf numFmtId="169" fontId="0" fillId="0" borderId="29" xfId="7" applyNumberFormat="1" applyFont="1" applyFill="1" applyBorder="1"/>
    <xf numFmtId="169" fontId="0" fillId="0" borderId="0" xfId="7" applyNumberFormat="1" applyFont="1" applyFill="1" applyBorder="1"/>
    <xf numFmtId="169" fontId="1" fillId="0" borderId="0" xfId="7" applyNumberFormat="1" applyFont="1" applyFill="1" applyBorder="1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165" fontId="1" fillId="0" borderId="0" xfId="1" applyNumberFormat="1" applyFont="1" applyFill="1"/>
    <xf numFmtId="165" fontId="0" fillId="0" borderId="0" xfId="1" applyNumberFormat="1" applyFont="1" applyFill="1"/>
    <xf numFmtId="0" fontId="9" fillId="0" borderId="0" xfId="0" applyFont="1"/>
    <xf numFmtId="0" fontId="10" fillId="0" borderId="0" xfId="0" applyFont="1" applyFill="1"/>
    <xf numFmtId="0" fontId="0" fillId="0" borderId="0" xfId="0" applyFill="1" applyAlignment="1">
      <alignment horizontal="right"/>
    </xf>
    <xf numFmtId="166" fontId="0" fillId="0" borderId="0" xfId="0" applyNumberFormat="1" applyFill="1"/>
    <xf numFmtId="9" fontId="0" fillId="0" borderId="0" xfId="0" applyNumberFormat="1" applyFill="1"/>
    <xf numFmtId="0" fontId="0" fillId="0" borderId="29" xfId="0" applyFill="1" applyBorder="1"/>
    <xf numFmtId="9" fontId="0" fillId="0" borderId="29" xfId="0" applyNumberFormat="1" applyFill="1" applyBorder="1"/>
    <xf numFmtId="165" fontId="1" fillId="0" borderId="29" xfId="1" applyNumberFormat="1" applyFont="1" applyFill="1" applyBorder="1"/>
    <xf numFmtId="0" fontId="0" fillId="0" borderId="0" xfId="0" applyFont="1" applyFill="1"/>
    <xf numFmtId="0" fontId="0" fillId="9" borderId="7" xfId="0" applyFill="1" applyBorder="1"/>
    <xf numFmtId="169" fontId="0" fillId="0" borderId="0" xfId="1" applyNumberFormat="1" applyFont="1"/>
    <xf numFmtId="169" fontId="1" fillId="9" borderId="7" xfId="1" applyNumberFormat="1" applyFont="1" applyFill="1" applyBorder="1"/>
    <xf numFmtId="0" fontId="0" fillId="0" borderId="29" xfId="0" applyBorder="1"/>
    <xf numFmtId="169" fontId="0" fillId="0" borderId="29" xfId="1" applyNumberFormat="1" applyFont="1" applyBorder="1"/>
    <xf numFmtId="0" fontId="3" fillId="0" borderId="0" xfId="0" applyFont="1" applyFill="1" applyBorder="1"/>
    <xf numFmtId="169" fontId="0" fillId="0" borderId="0" xfId="1" applyNumberFormat="1" applyFont="1" applyBorder="1"/>
    <xf numFmtId="0" fontId="1" fillId="0" borderId="29" xfId="0" applyFont="1" applyBorder="1"/>
    <xf numFmtId="0" fontId="3" fillId="0" borderId="29" xfId="0" applyFont="1" applyFill="1" applyBorder="1"/>
    <xf numFmtId="165" fontId="3" fillId="0" borderId="29" xfId="0" applyNumberFormat="1" applyFont="1" applyFill="1" applyBorder="1"/>
    <xf numFmtId="0" fontId="3" fillId="0" borderId="9" xfId="4" applyFont="1" applyBorder="1" applyAlignment="1">
      <alignment horizontal="right"/>
    </xf>
    <xf numFmtId="0" fontId="1" fillId="9" borderId="9" xfId="4" applyFill="1" applyBorder="1"/>
    <xf numFmtId="0" fontId="0" fillId="9" borderId="9" xfId="0" applyFill="1" applyBorder="1"/>
    <xf numFmtId="165" fontId="0" fillId="0" borderId="0" xfId="5" applyNumberFormat="1" applyFont="1" applyFill="1" applyBorder="1"/>
    <xf numFmtId="165" fontId="1" fillId="0" borderId="0" xfId="5" applyNumberFormat="1" applyFont="1" applyFill="1" applyBorder="1"/>
    <xf numFmtId="165" fontId="0" fillId="0" borderId="0" xfId="1" applyNumberFormat="1" applyFont="1" applyFill="1" applyBorder="1"/>
    <xf numFmtId="165" fontId="3" fillId="0" borderId="0" xfId="1" applyNumberFormat="1" applyFont="1" applyFill="1" applyBorder="1"/>
    <xf numFmtId="0" fontId="1" fillId="12" borderId="7" xfId="4" applyFill="1" applyBorder="1"/>
    <xf numFmtId="165" fontId="1" fillId="12" borderId="0" xfId="1" applyNumberFormat="1" applyFont="1" applyFill="1"/>
    <xf numFmtId="165" fontId="1" fillId="9" borderId="0" xfId="1" applyNumberFormat="1" applyFont="1" applyFill="1"/>
    <xf numFmtId="169" fontId="1" fillId="12" borderId="7" xfId="1" applyNumberFormat="1" applyFont="1" applyFill="1" applyBorder="1"/>
    <xf numFmtId="0" fontId="0" fillId="12" borderId="0" xfId="0" applyFill="1"/>
    <xf numFmtId="0" fontId="1" fillId="0" borderId="0" xfId="0" applyFont="1" applyBorder="1"/>
    <xf numFmtId="0" fontId="1" fillId="0" borderId="0" xfId="0" applyFont="1" applyFill="1" applyBorder="1"/>
    <xf numFmtId="170" fontId="1" fillId="0" borderId="0" xfId="4" applyNumberFormat="1" applyFill="1"/>
    <xf numFmtId="164" fontId="0" fillId="0" borderId="0" xfId="1" applyFont="1"/>
    <xf numFmtId="43" fontId="0" fillId="0" borderId="0" xfId="0" applyNumberFormat="1"/>
    <xf numFmtId="0" fontId="1" fillId="0" borderId="0" xfId="0" applyFont="1" applyFill="1" applyBorder="1" applyAlignment="1">
      <alignment wrapText="1"/>
    </xf>
    <xf numFmtId="0" fontId="3" fillId="0" borderId="29" xfId="0" applyFont="1" applyBorder="1"/>
    <xf numFmtId="169" fontId="3" fillId="0" borderId="29" xfId="1" applyNumberFormat="1" applyFont="1" applyBorder="1"/>
    <xf numFmtId="0" fontId="3" fillId="5" borderId="0" xfId="0" applyFont="1" applyFill="1" applyBorder="1"/>
    <xf numFmtId="169" fontId="0" fillId="5" borderId="0" xfId="1" applyNumberFormat="1" applyFont="1" applyFill="1" applyBorder="1"/>
    <xf numFmtId="0" fontId="0" fillId="0" borderId="0" xfId="0" applyAlignment="1"/>
    <xf numFmtId="170" fontId="1" fillId="0" borderId="29" xfId="4" applyNumberFormat="1" applyFill="1" applyBorder="1"/>
    <xf numFmtId="170" fontId="3" fillId="0" borderId="0" xfId="4" applyNumberFormat="1" applyFont="1" applyFill="1"/>
    <xf numFmtId="0" fontId="3" fillId="5" borderId="0" xfId="4" applyFont="1" applyFill="1"/>
    <xf numFmtId="0" fontId="0" fillId="5" borderId="0" xfId="0" applyFill="1"/>
    <xf numFmtId="0" fontId="1" fillId="5" borderId="0" xfId="4" applyFill="1"/>
    <xf numFmtId="165" fontId="3" fillId="0" borderId="0" xfId="0" applyNumberFormat="1" applyFont="1" applyFill="1" applyBorder="1"/>
    <xf numFmtId="165" fontId="1" fillId="12" borderId="0" xfId="0" applyNumberFormat="1" applyFont="1" applyFill="1" applyBorder="1"/>
    <xf numFmtId="165" fontId="1" fillId="9" borderId="0" xfId="0" applyNumberFormat="1" applyFont="1" applyFill="1" applyBorder="1"/>
    <xf numFmtId="0" fontId="11" fillId="13" borderId="0" xfId="0" applyFont="1" applyFill="1" applyBorder="1"/>
    <xf numFmtId="165" fontId="11" fillId="13" borderId="0" xfId="0" applyNumberFormat="1" applyFont="1" applyFill="1" applyBorder="1"/>
    <xf numFmtId="0" fontId="3" fillId="14" borderId="0" xfId="0" applyFont="1" applyFill="1" applyBorder="1"/>
    <xf numFmtId="165" fontId="3" fillId="14" borderId="0" xfId="0" applyNumberFormat="1" applyFont="1" applyFill="1" applyBorder="1"/>
    <xf numFmtId="0" fontId="1" fillId="14" borderId="0" xfId="0" applyFont="1" applyFill="1"/>
    <xf numFmtId="0" fontId="0" fillId="14" borderId="0" xfId="0" applyFill="1"/>
    <xf numFmtId="43" fontId="0" fillId="14" borderId="0" xfId="0" applyNumberFormat="1" applyFill="1"/>
    <xf numFmtId="43" fontId="0" fillId="0" borderId="0" xfId="0" applyNumberFormat="1" applyFill="1"/>
    <xf numFmtId="0" fontId="1" fillId="5" borderId="0" xfId="4" applyFont="1" applyFill="1"/>
    <xf numFmtId="0" fontId="12" fillId="5" borderId="0" xfId="4" applyFont="1" applyFill="1"/>
    <xf numFmtId="0" fontId="13" fillId="5" borderId="0" xfId="8" applyFill="1"/>
    <xf numFmtId="170" fontId="12" fillId="5" borderId="0" xfId="4" applyNumberFormat="1" applyFont="1" applyFill="1"/>
    <xf numFmtId="0" fontId="3" fillId="5" borderId="7" xfId="0" applyFont="1" applyFill="1" applyBorder="1" applyAlignment="1">
      <alignment wrapText="1"/>
    </xf>
    <xf numFmtId="0" fontId="0" fillId="0" borderId="0" xfId="0"/>
    <xf numFmtId="4" fontId="16" fillId="0" borderId="7" xfId="0" applyNumberFormat="1" applyFont="1" applyFill="1" applyBorder="1" applyProtection="1">
      <protection locked="0"/>
    </xf>
    <xf numFmtId="4" fontId="15" fillId="0" borderId="7" xfId="0" applyNumberFormat="1" applyFont="1" applyFill="1" applyBorder="1" applyProtection="1">
      <protection locked="0"/>
    </xf>
    <xf numFmtId="1" fontId="14" fillId="0" borderId="7" xfId="9" applyNumberFormat="1" applyFont="1" applyFill="1" applyBorder="1" applyProtection="1">
      <protection locked="0"/>
    </xf>
    <xf numFmtId="1" fontId="15" fillId="0" borderId="7" xfId="0" applyNumberFormat="1" applyFont="1" applyFill="1" applyBorder="1" applyProtection="1">
      <protection locked="0"/>
    </xf>
    <xf numFmtId="0" fontId="15" fillId="0" borderId="7" xfId="0" applyFont="1" applyFill="1" applyBorder="1" applyProtection="1">
      <protection locked="0"/>
    </xf>
    <xf numFmtId="0" fontId="0" fillId="0" borderId="7" xfId="0" applyBorder="1" applyAlignment="1" applyProtection="1">
      <protection locked="0"/>
    </xf>
    <xf numFmtId="0" fontId="1" fillId="0" borderId="7" xfId="0" applyFont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" fontId="16" fillId="0" borderId="7" xfId="0" applyNumberFormat="1" applyFont="1" applyFill="1" applyBorder="1"/>
    <xf numFmtId="0" fontId="16" fillId="0" borderId="7" xfId="0" applyFont="1" applyFill="1" applyBorder="1"/>
    <xf numFmtId="4" fontId="16" fillId="0" borderId="7" xfId="0" applyNumberFormat="1" applyFont="1" applyFill="1" applyBorder="1"/>
    <xf numFmtId="1" fontId="14" fillId="0" borderId="7" xfId="9" applyNumberFormat="1" applyFont="1" applyFill="1" applyBorder="1"/>
    <xf numFmtId="3" fontId="0" fillId="0" borderId="0" xfId="1" applyNumberFormat="1" applyFont="1" applyFill="1"/>
    <xf numFmtId="43" fontId="3" fillId="0" borderId="0" xfId="0" applyNumberFormat="1" applyFont="1"/>
    <xf numFmtId="170" fontId="0" fillId="0" borderId="0" xfId="0" applyNumberFormat="1"/>
    <xf numFmtId="0" fontId="0" fillId="0" borderId="0" xfId="0"/>
    <xf numFmtId="0" fontId="13" fillId="0" borderId="0" xfId="8"/>
    <xf numFmtId="169" fontId="0" fillId="0" borderId="0" xfId="0" applyNumberFormat="1"/>
    <xf numFmtId="0" fontId="6" fillId="7" borderId="0" xfId="0" applyFont="1" applyFill="1" applyBorder="1" applyAlignment="1">
      <alignment horizontal="center"/>
    </xf>
    <xf numFmtId="14" fontId="0" fillId="7" borderId="0" xfId="0" applyNumberFormat="1" applyFont="1" applyFill="1" applyBorder="1" applyAlignment="1">
      <alignment horizontal="center" wrapText="1"/>
    </xf>
    <xf numFmtId="3" fontId="3" fillId="0" borderId="0" xfId="0" applyNumberFormat="1" applyFont="1" applyAlignment="1"/>
    <xf numFmtId="3" fontId="6" fillId="5" borderId="0" xfId="0" applyNumberFormat="1" applyFont="1" applyFill="1" applyAlignment="1"/>
    <xf numFmtId="3" fontId="3" fillId="5" borderId="0" xfId="0" applyNumberFormat="1" applyFont="1" applyFill="1" applyAlignment="1"/>
    <xf numFmtId="165" fontId="0" fillId="0" borderId="0" xfId="0" applyNumberFormat="1" applyFill="1"/>
    <xf numFmtId="0" fontId="17" fillId="10" borderId="30" xfId="0" applyFont="1" applyFill="1" applyBorder="1" applyAlignment="1">
      <alignment horizontal="left"/>
    </xf>
    <xf numFmtId="0" fontId="18" fillId="10" borderId="31" xfId="0" applyFont="1" applyFill="1" applyBorder="1"/>
    <xf numFmtId="0" fontId="17" fillId="10" borderId="32" xfId="0" applyFont="1" applyFill="1" applyBorder="1" applyAlignment="1">
      <alignment wrapText="1"/>
    </xf>
    <xf numFmtId="0" fontId="17" fillId="0" borderId="0" xfId="0" applyFont="1"/>
    <xf numFmtId="0" fontId="10" fillId="16" borderId="8" xfId="0" applyFont="1" applyFill="1" applyBorder="1" applyAlignment="1">
      <alignment horizontal="left"/>
    </xf>
    <xf numFmtId="0" fontId="10" fillId="0" borderId="8" xfId="0" applyFont="1" applyBorder="1"/>
    <xf numFmtId="0" fontId="10" fillId="0" borderId="8" xfId="0" applyFont="1" applyBorder="1" applyAlignment="1">
      <alignment wrapText="1"/>
    </xf>
    <xf numFmtId="0" fontId="17" fillId="17" borderId="7" xfId="0" applyFont="1" applyFill="1" applyBorder="1" applyAlignment="1">
      <alignment horizontal="left"/>
    </xf>
    <xf numFmtId="0" fontId="10" fillId="17" borderId="8" xfId="0" applyFont="1" applyFill="1" applyBorder="1"/>
    <xf numFmtId="0" fontId="17" fillId="17" borderId="7" xfId="0" applyFont="1" applyFill="1" applyBorder="1" applyAlignment="1">
      <alignment wrapText="1"/>
    </xf>
    <xf numFmtId="0" fontId="17" fillId="17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vertical="center"/>
    </xf>
    <xf numFmtId="0" fontId="17" fillId="0" borderId="7" xfId="0" applyFont="1" applyFill="1" applyBorder="1" applyAlignment="1">
      <alignment wrapText="1"/>
    </xf>
    <xf numFmtId="0" fontId="17" fillId="16" borderId="7" xfId="0" applyFont="1" applyFill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wrapText="1"/>
    </xf>
    <xf numFmtId="0" fontId="17" fillId="16" borderId="7" xfId="0" applyFont="1" applyFill="1" applyBorder="1" applyAlignment="1">
      <alignment horizontal="left"/>
    </xf>
    <xf numFmtId="0" fontId="19" fillId="0" borderId="7" xfId="0" applyFont="1" applyBorder="1" applyAlignment="1">
      <alignment wrapText="1"/>
    </xf>
    <xf numFmtId="0" fontId="17" fillId="0" borderId="7" xfId="0" applyFont="1" applyFill="1" applyBorder="1" applyAlignment="1">
      <alignment vertical="center"/>
    </xf>
    <xf numFmtId="0" fontId="17" fillId="16" borderId="33" xfId="0" applyFont="1" applyFill="1" applyBorder="1" applyAlignment="1">
      <alignment horizontal="left"/>
    </xf>
    <xf numFmtId="0" fontId="17" fillId="0" borderId="33" xfId="0" applyFont="1" applyFill="1" applyBorder="1" applyAlignment="1">
      <alignment vertical="center"/>
    </xf>
    <xf numFmtId="0" fontId="17" fillId="0" borderId="33" xfId="0" applyFont="1" applyFill="1" applyBorder="1" applyAlignment="1">
      <alignment wrapText="1"/>
    </xf>
    <xf numFmtId="0" fontId="17" fillId="17" borderId="34" xfId="0" applyFont="1" applyFill="1" applyBorder="1" applyAlignment="1">
      <alignment horizontal="left"/>
    </xf>
    <xf numFmtId="0" fontId="10" fillId="17" borderId="34" xfId="0" applyFont="1" applyFill="1" applyBorder="1"/>
    <xf numFmtId="0" fontId="17" fillId="17" borderId="34" xfId="0" applyFont="1" applyFill="1" applyBorder="1" applyAlignment="1">
      <alignment wrapText="1"/>
    </xf>
    <xf numFmtId="0" fontId="17" fillId="16" borderId="8" xfId="0" applyFont="1" applyFill="1" applyBorder="1" applyAlignment="1">
      <alignment horizontal="left"/>
    </xf>
    <xf numFmtId="0" fontId="17" fillId="0" borderId="8" xfId="0" applyFont="1" applyFill="1" applyBorder="1"/>
    <xf numFmtId="0" fontId="17" fillId="0" borderId="8" xfId="0" applyFont="1" applyFill="1" applyBorder="1" applyAlignment="1">
      <alignment wrapText="1"/>
    </xf>
    <xf numFmtId="0" fontId="17" fillId="0" borderId="7" xfId="0" applyFont="1" applyFill="1" applyBorder="1"/>
    <xf numFmtId="9" fontId="17" fillId="0" borderId="7" xfId="0" applyNumberFormat="1" applyFont="1" applyFill="1" applyBorder="1" applyAlignment="1">
      <alignment horizontal="left" wrapText="1"/>
    </xf>
    <xf numFmtId="0" fontId="19" fillId="0" borderId="7" xfId="0" applyFont="1" applyFill="1" applyBorder="1" applyAlignment="1">
      <alignment wrapText="1"/>
    </xf>
    <xf numFmtId="0" fontId="17" fillId="0" borderId="0" xfId="0" applyFont="1" applyFill="1"/>
    <xf numFmtId="0" fontId="17" fillId="0" borderId="33" xfId="0" applyFont="1" applyFill="1" applyBorder="1"/>
    <xf numFmtId="0" fontId="17" fillId="17" borderId="30" xfId="0" applyFont="1" applyFill="1" applyBorder="1" applyAlignment="1">
      <alignment horizontal="left"/>
    </xf>
    <xf numFmtId="0" fontId="10" fillId="17" borderId="31" xfId="0" applyFont="1" applyFill="1" applyBorder="1"/>
    <xf numFmtId="0" fontId="17" fillId="17" borderId="32" xfId="0" applyFont="1" applyFill="1" applyBorder="1" applyAlignment="1">
      <alignment wrapText="1"/>
    </xf>
    <xf numFmtId="0" fontId="10" fillId="16" borderId="8" xfId="0" applyFont="1" applyFill="1" applyBorder="1"/>
    <xf numFmtId="0" fontId="17" fillId="16" borderId="8" xfId="0" applyFont="1" applyFill="1" applyBorder="1" applyAlignment="1">
      <alignment wrapText="1"/>
    </xf>
    <xf numFmtId="0" fontId="10" fillId="16" borderId="7" xfId="0" applyFont="1" applyFill="1" applyBorder="1"/>
    <xf numFmtId="0" fontId="10" fillId="16" borderId="7" xfId="0" applyFont="1" applyFill="1" applyBorder="1" applyAlignment="1">
      <alignment wrapText="1"/>
    </xf>
    <xf numFmtId="0" fontId="10" fillId="0" borderId="0" xfId="0" applyFont="1"/>
    <xf numFmtId="0" fontId="17" fillId="18" borderId="7" xfId="0" applyFont="1" applyFill="1" applyBorder="1" applyAlignment="1">
      <alignment horizontal="left"/>
    </xf>
    <xf numFmtId="0" fontId="17" fillId="18" borderId="7" xfId="0" applyFont="1" applyFill="1" applyBorder="1"/>
    <xf numFmtId="0" fontId="17" fillId="18" borderId="7" xfId="0" applyFont="1" applyFill="1" applyBorder="1" applyAlignment="1">
      <alignment wrapText="1"/>
    </xf>
    <xf numFmtId="0" fontId="17" fillId="16" borderId="13" xfId="0" applyFont="1" applyFill="1" applyBorder="1" applyAlignment="1">
      <alignment horizontal="left"/>
    </xf>
    <xf numFmtId="0" fontId="10" fillId="16" borderId="13" xfId="0" applyFont="1" applyFill="1" applyBorder="1"/>
    <xf numFmtId="0" fontId="10" fillId="16" borderId="13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7" fillId="0" borderId="14" xfId="0" applyFont="1" applyFill="1" applyBorder="1"/>
    <xf numFmtId="0" fontId="17" fillId="0" borderId="13" xfId="0" applyFont="1" applyFill="1" applyBorder="1" applyAlignment="1">
      <alignment wrapText="1"/>
    </xf>
    <xf numFmtId="0" fontId="17" fillId="16" borderId="14" xfId="0" applyFont="1" applyFill="1" applyBorder="1" applyAlignment="1">
      <alignment horizontal="left"/>
    </xf>
    <xf numFmtId="0" fontId="10" fillId="16" borderId="14" xfId="0" applyFont="1" applyFill="1" applyBorder="1"/>
    <xf numFmtId="0" fontId="17" fillId="16" borderId="14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7" fillId="0" borderId="7" xfId="0" applyFont="1" applyFill="1" applyBorder="1" applyAlignment="1">
      <alignment horizontal="left" wrapText="1"/>
    </xf>
    <xf numFmtId="0" fontId="22" fillId="0" borderId="0" xfId="0" applyFont="1"/>
    <xf numFmtId="0" fontId="17" fillId="16" borderId="7" xfId="0" applyFont="1" applyFill="1" applyBorder="1" applyAlignment="1">
      <alignment wrapText="1"/>
    </xf>
    <xf numFmtId="0" fontId="17" fillId="0" borderId="7" xfId="0" applyFont="1" applyFill="1" applyBorder="1" applyAlignment="1">
      <alignment horizontal="left"/>
    </xf>
    <xf numFmtId="0" fontId="17" fillId="0" borderId="14" xfId="0" applyFont="1" applyFill="1" applyBorder="1" applyAlignment="1">
      <alignment wrapText="1"/>
    </xf>
    <xf numFmtId="0" fontId="17" fillId="0" borderId="8" xfId="0" applyFont="1" applyBorder="1"/>
    <xf numFmtId="0" fontId="17" fillId="0" borderId="8" xfId="0" applyFont="1" applyBorder="1" applyAlignment="1">
      <alignment wrapText="1"/>
    </xf>
    <xf numFmtId="0" fontId="17" fillId="0" borderId="7" xfId="0" applyFont="1" applyBorder="1"/>
    <xf numFmtId="0" fontId="17" fillId="0" borderId="13" xfId="0" applyFont="1" applyBorder="1"/>
    <xf numFmtId="0" fontId="17" fillId="0" borderId="13" xfId="0" applyFont="1" applyBorder="1" applyAlignment="1">
      <alignment wrapText="1"/>
    </xf>
    <xf numFmtId="0" fontId="17" fillId="0" borderId="0" xfId="0" applyFont="1" applyAlignment="1">
      <alignment horizontal="left"/>
    </xf>
    <xf numFmtId="3" fontId="3" fillId="0" borderId="0" xfId="0" applyNumberFormat="1" applyFont="1" applyFill="1" applyAlignment="1"/>
    <xf numFmtId="165" fontId="0" fillId="5" borderId="0" xfId="0" applyNumberFormat="1" applyFill="1"/>
    <xf numFmtId="3" fontId="0" fillId="5" borderId="0" xfId="0" applyNumberFormat="1" applyFill="1" applyProtection="1">
      <protection locked="0"/>
    </xf>
    <xf numFmtId="0" fontId="0" fillId="0" borderId="0" xfId="0"/>
    <xf numFmtId="1" fontId="24" fillId="0" borderId="7" xfId="0" applyNumberFormat="1" applyFont="1" applyFill="1" applyBorder="1"/>
    <xf numFmtId="0" fontId="24" fillId="0" borderId="7" xfId="0" applyFont="1" applyFill="1" applyBorder="1"/>
    <xf numFmtId="165" fontId="1" fillId="0" borderId="7" xfId="1" applyNumberFormat="1" applyFont="1" applyFill="1" applyBorder="1"/>
    <xf numFmtId="4" fontId="24" fillId="0" borderId="7" xfId="0" applyNumberFormat="1" applyFont="1" applyFill="1" applyBorder="1"/>
    <xf numFmtId="165" fontId="23" fillId="0" borderId="7" xfId="1" applyNumberFormat="1" applyFont="1" applyFill="1" applyBorder="1"/>
    <xf numFmtId="49" fontId="1" fillId="5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/>
    <xf numFmtId="3" fontId="3" fillId="9" borderId="0" xfId="0" applyNumberFormat="1" applyFont="1" applyFill="1" applyAlignment="1"/>
    <xf numFmtId="0" fontId="0" fillId="9" borderId="0" xfId="0" applyFill="1"/>
    <xf numFmtId="0" fontId="0" fillId="20" borderId="0" xfId="0" applyFill="1"/>
    <xf numFmtId="0" fontId="0" fillId="21" borderId="0" xfId="0" applyFill="1"/>
    <xf numFmtId="1" fontId="0" fillId="0" borderId="0" xfId="0" applyNumberFormat="1"/>
    <xf numFmtId="4" fontId="0" fillId="0" borderId="0" xfId="0" applyNumberFormat="1"/>
    <xf numFmtId="4" fontId="25" fillId="0" borderId="0" xfId="0" applyNumberFormat="1" applyFont="1"/>
    <xf numFmtId="0" fontId="25" fillId="0" borderId="0" xfId="0" applyFont="1"/>
    <xf numFmtId="0" fontId="26" fillId="22" borderId="35" xfId="0" applyFont="1" applyFill="1" applyBorder="1"/>
    <xf numFmtId="1" fontId="26" fillId="22" borderId="35" xfId="0" applyNumberFormat="1" applyFont="1" applyFill="1" applyBorder="1"/>
    <xf numFmtId="4" fontId="26" fillId="22" borderId="35" xfId="0" applyNumberFormat="1" applyFont="1" applyFill="1" applyBorder="1"/>
    <xf numFmtId="0" fontId="26" fillId="0" borderId="35" xfId="0" applyFont="1" applyBorder="1"/>
    <xf numFmtId="1" fontId="26" fillId="0" borderId="35" xfId="0" applyNumberFormat="1" applyFont="1" applyBorder="1"/>
    <xf numFmtId="4" fontId="26" fillId="0" borderId="35" xfId="0" applyNumberFormat="1" applyFont="1" applyBorder="1"/>
    <xf numFmtId="0" fontId="31" fillId="0" borderId="0" xfId="10"/>
    <xf numFmtId="0" fontId="28" fillId="0" borderId="0" xfId="10" applyFont="1"/>
    <xf numFmtId="0" fontId="30" fillId="0" borderId="0" xfId="10" applyFont="1"/>
    <xf numFmtId="49" fontId="30" fillId="0" borderId="0" xfId="10" applyNumberFormat="1" applyFont="1" applyAlignment="1">
      <alignment vertical="top"/>
    </xf>
    <xf numFmtId="4" fontId="30" fillId="0" borderId="0" xfId="10" applyNumberFormat="1" applyFont="1" applyAlignment="1">
      <alignment vertical="top"/>
    </xf>
    <xf numFmtId="49" fontId="31" fillId="0" borderId="0" xfId="10" applyNumberFormat="1" applyAlignment="1">
      <alignment vertical="top"/>
    </xf>
    <xf numFmtId="4" fontId="31" fillId="0" borderId="0" xfId="10" applyNumberFormat="1" applyAlignment="1">
      <alignment vertical="top"/>
    </xf>
    <xf numFmtId="49" fontId="30" fillId="0" borderId="15" xfId="10" applyNumberFormat="1" applyFont="1" applyBorder="1" applyAlignment="1">
      <alignment vertical="top"/>
    </xf>
    <xf numFmtId="4" fontId="30" fillId="0" borderId="15" xfId="10" applyNumberFormat="1" applyFont="1" applyBorder="1" applyAlignment="1">
      <alignment vertical="top"/>
    </xf>
    <xf numFmtId="0" fontId="0" fillId="0" borderId="0" xfId="0" applyNumberFormat="1" applyFill="1"/>
    <xf numFmtId="49" fontId="32" fillId="5" borderId="0" xfId="0" applyNumberFormat="1" applyFont="1" applyFill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167" fontId="1" fillId="9" borderId="14" xfId="3" applyNumberFormat="1" applyFont="1" applyFill="1" applyBorder="1"/>
    <xf numFmtId="167" fontId="6" fillId="9" borderId="7" xfId="3" applyNumberFormat="1" applyFont="1" applyFill="1" applyBorder="1"/>
    <xf numFmtId="0" fontId="3" fillId="11" borderId="16" xfId="0" applyFont="1" applyFill="1" applyBorder="1" applyAlignment="1">
      <alignment vertical="center" wrapText="1"/>
    </xf>
    <xf numFmtId="0" fontId="3" fillId="11" borderId="17" xfId="0" applyFont="1" applyFill="1" applyBorder="1" applyAlignment="1">
      <alignment vertical="center" wrapText="1"/>
    </xf>
    <xf numFmtId="0" fontId="3" fillId="11" borderId="18" xfId="0" applyFont="1" applyFill="1" applyBorder="1" applyAlignment="1">
      <alignment vertical="center" wrapText="1"/>
    </xf>
    <xf numFmtId="0" fontId="3" fillId="11" borderId="19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20" xfId="0" applyFont="1" applyFill="1" applyBorder="1" applyAlignment="1">
      <alignment vertical="center" wrapText="1"/>
    </xf>
    <xf numFmtId="0" fontId="3" fillId="11" borderId="21" xfId="0" applyFont="1" applyFill="1" applyBorder="1" applyAlignment="1">
      <alignment vertical="center" wrapText="1"/>
    </xf>
    <xf numFmtId="0" fontId="3" fillId="11" borderId="22" xfId="0" applyFont="1" applyFill="1" applyBorder="1" applyAlignment="1">
      <alignment vertical="center" wrapText="1"/>
    </xf>
    <xf numFmtId="0" fontId="3" fillId="11" borderId="2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19" borderId="0" xfId="0" applyFill="1"/>
    <xf numFmtId="0" fontId="0" fillId="0" borderId="0" xfId="0"/>
    <xf numFmtId="0" fontId="3" fillId="5" borderId="16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vertical="center" wrapText="1"/>
    </xf>
    <xf numFmtId="0" fontId="3" fillId="7" borderId="18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 wrapText="1"/>
    </xf>
    <xf numFmtId="0" fontId="3" fillId="7" borderId="21" xfId="0" applyFont="1" applyFill="1" applyBorder="1" applyAlignment="1">
      <alignment vertical="center" wrapText="1"/>
    </xf>
    <xf numFmtId="0" fontId="3" fillId="7" borderId="22" xfId="0" applyFont="1" applyFill="1" applyBorder="1" applyAlignment="1">
      <alignment vertical="center" wrapText="1"/>
    </xf>
    <xf numFmtId="0" fontId="3" fillId="7" borderId="23" xfId="0" applyFont="1" applyFill="1" applyBorder="1" applyAlignment="1">
      <alignment vertical="center" wrapText="1"/>
    </xf>
    <xf numFmtId="0" fontId="27" fillId="0" borderId="0" xfId="10" applyFont="1"/>
    <xf numFmtId="0" fontId="31" fillId="0" borderId="0" xfId="10"/>
    <xf numFmtId="0" fontId="29" fillId="0" borderId="0" xfId="10" applyFont="1"/>
  </cellXfs>
  <cellStyles count="11">
    <cellStyle name="Dårlig" xfId="9" builtinId="27"/>
    <cellStyle name="Hyperkobling" xfId="8" builtinId="8"/>
    <cellStyle name="Komma" xfId="1" builtinId="3"/>
    <cellStyle name="Komma 2" xfId="7" xr:uid="{0D1317B3-D107-46A8-B35A-073E0B99B2E1}"/>
    <cellStyle name="Komma 3" xfId="3" xr:uid="{00000000-0005-0000-0000-000001000000}"/>
    <cellStyle name="Normal" xfId="0" builtinId="0"/>
    <cellStyle name="Normal 2" xfId="2" xr:uid="{00000000-0005-0000-0000-000003000000}"/>
    <cellStyle name="Normal 3" xfId="4" xr:uid="{94111E03-5A79-44BB-BD63-F1A167225351}"/>
    <cellStyle name="Normal 4" xfId="10" xr:uid="{69D73FE3-89AD-4386-9BB7-4B90F82E80CC}"/>
    <cellStyle name="Prosent 3 2" xfId="6" xr:uid="{184AC65C-2FEA-4402-A102-8B3B7A9FB62A}"/>
    <cellStyle name="Tusenskille 3 2" xfId="5" xr:uid="{6D032A41-DCA6-4E12-BEFD-8B1A7CE3E8B0}"/>
  </cellStyles>
  <dxfs count="2"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542191</xdr:colOff>
      <xdr:row>7</xdr:row>
      <xdr:rowOff>76150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809625"/>
          <a:ext cx="5876191" cy="4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40537</xdr:rowOff>
    </xdr:from>
    <xdr:to>
      <xdr:col>1</xdr:col>
      <xdr:colOff>600075</xdr:colOff>
      <xdr:row>16</xdr:row>
      <xdr:rowOff>161900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07487"/>
          <a:ext cx="1362075" cy="321388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138</xdr:row>
      <xdr:rowOff>114300</xdr:rowOff>
    </xdr:from>
    <xdr:to>
      <xdr:col>2</xdr:col>
      <xdr:colOff>639899</xdr:colOff>
      <xdr:row>140</xdr:row>
      <xdr:rowOff>123795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20678775"/>
          <a:ext cx="2040074" cy="33334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8</xdr:col>
      <xdr:colOff>237429</xdr:colOff>
      <xdr:row>208</xdr:row>
      <xdr:rowOff>75705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19269075"/>
          <a:ext cx="5571429" cy="3961905"/>
        </a:xfrm>
        <a:prstGeom prst="rect">
          <a:avLst/>
        </a:prstGeom>
      </xdr:spPr>
    </xdr:pic>
    <xdr:clientData/>
  </xdr:twoCellAnchor>
  <xdr:twoCellAnchor>
    <xdr:from>
      <xdr:col>6</xdr:col>
      <xdr:colOff>57150</xdr:colOff>
      <xdr:row>180</xdr:row>
      <xdr:rowOff>133350</xdr:rowOff>
    </xdr:from>
    <xdr:to>
      <xdr:col>9</xdr:col>
      <xdr:colOff>276225</xdr:colOff>
      <xdr:row>191</xdr:row>
      <xdr:rowOff>0</xdr:rowOff>
    </xdr:to>
    <xdr:cxnSp macro="">
      <xdr:nvCxnSpPr>
        <xdr:cNvPr id="16" name="Rett p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4629150" y="18754725"/>
          <a:ext cx="2505075" cy="1647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87</xdr:row>
      <xdr:rowOff>0</xdr:rowOff>
    </xdr:from>
    <xdr:to>
      <xdr:col>10</xdr:col>
      <xdr:colOff>608571</xdr:colOff>
      <xdr:row>94</xdr:row>
      <xdr:rowOff>76049</xdr:rowOff>
    </xdr:to>
    <xdr:pic>
      <xdr:nvPicPr>
        <xdr:cNvPr id="21" name="Bilde 20">
          <a:extLst>
            <a:ext uri="{FF2B5EF4-FFF2-40B4-BE49-F238E27FC236}">
              <a16:creationId xmlns:a16="http://schemas.microsoft.com/office/drawing/2014/main" id="{C64BF7DD-400A-4DFF-BDA0-3DF69E9AE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1982450"/>
          <a:ext cx="8228571" cy="12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81</xdr:row>
      <xdr:rowOff>9525</xdr:rowOff>
    </xdr:from>
    <xdr:to>
      <xdr:col>2</xdr:col>
      <xdr:colOff>476249</xdr:colOff>
      <xdr:row>84</xdr:row>
      <xdr:rowOff>66607</xdr:rowOff>
    </xdr:to>
    <xdr:pic>
      <xdr:nvPicPr>
        <xdr:cNvPr id="22" name="Bilde 21">
          <a:extLst>
            <a:ext uri="{FF2B5EF4-FFF2-40B4-BE49-F238E27FC236}">
              <a16:creationId xmlns:a16="http://schemas.microsoft.com/office/drawing/2014/main" id="{05DB48D1-3579-4877-A6C5-4C9A46741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724" y="11344275"/>
          <a:ext cx="1914525" cy="5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104775</xdr:rowOff>
    </xdr:from>
    <xdr:to>
      <xdr:col>11</xdr:col>
      <xdr:colOff>56095</xdr:colOff>
      <xdr:row>101</xdr:row>
      <xdr:rowOff>57035</xdr:rowOff>
    </xdr:to>
    <xdr:pic>
      <xdr:nvPicPr>
        <xdr:cNvPr id="23" name="Bilde 22">
          <a:extLst>
            <a:ext uri="{FF2B5EF4-FFF2-40B4-BE49-F238E27FC236}">
              <a16:creationId xmlns:a16="http://schemas.microsoft.com/office/drawing/2014/main" id="{2633A9BA-21A0-4CAB-A5C8-6CD3532A7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3706475"/>
          <a:ext cx="8438095" cy="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8</xdr:col>
      <xdr:colOff>589714</xdr:colOff>
      <xdr:row>122</xdr:row>
      <xdr:rowOff>142554</xdr:rowOff>
    </xdr:to>
    <xdr:pic>
      <xdr:nvPicPr>
        <xdr:cNvPr id="24" name="Bilde 23">
          <a:extLst>
            <a:ext uri="{FF2B5EF4-FFF2-40B4-BE49-F238E27FC236}">
              <a16:creationId xmlns:a16="http://schemas.microsoft.com/office/drawing/2014/main" id="{E8C5BAAD-B1DD-42B3-AF79-A177CD22A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5544800"/>
          <a:ext cx="6685714" cy="2571429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107</xdr:row>
      <xdr:rowOff>20455</xdr:rowOff>
    </xdr:from>
    <xdr:to>
      <xdr:col>12</xdr:col>
      <xdr:colOff>609237</xdr:colOff>
      <xdr:row>122</xdr:row>
      <xdr:rowOff>161593</xdr:rowOff>
    </xdr:to>
    <xdr:pic>
      <xdr:nvPicPr>
        <xdr:cNvPr id="25" name="Bilde 24">
          <a:extLst>
            <a:ext uri="{FF2B5EF4-FFF2-40B4-BE49-F238E27FC236}">
              <a16:creationId xmlns:a16="http://schemas.microsoft.com/office/drawing/2014/main" id="{DA56B42E-4EA4-418A-B4D6-56F0030B1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43725" y="15565255"/>
          <a:ext cx="2809512" cy="257001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123</xdr:row>
      <xdr:rowOff>142875</xdr:rowOff>
    </xdr:from>
    <xdr:to>
      <xdr:col>7</xdr:col>
      <xdr:colOff>599345</xdr:colOff>
      <xdr:row>128</xdr:row>
      <xdr:rowOff>18964</xdr:rowOff>
    </xdr:to>
    <xdr:pic>
      <xdr:nvPicPr>
        <xdr:cNvPr id="26" name="Bilde 25">
          <a:extLst>
            <a:ext uri="{FF2B5EF4-FFF2-40B4-BE49-F238E27FC236}">
              <a16:creationId xmlns:a16="http://schemas.microsoft.com/office/drawing/2014/main" id="{6ABD9476-FD3F-4900-B99C-7A974EF56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5250" y="18278475"/>
          <a:ext cx="5838095" cy="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8</xdr:col>
      <xdr:colOff>113524</xdr:colOff>
      <xdr:row>137</xdr:row>
      <xdr:rowOff>104600</xdr:rowOff>
    </xdr:to>
    <xdr:pic>
      <xdr:nvPicPr>
        <xdr:cNvPr id="27" name="Bilde 26">
          <a:extLst>
            <a:ext uri="{FF2B5EF4-FFF2-40B4-BE49-F238E27FC236}">
              <a16:creationId xmlns:a16="http://schemas.microsoft.com/office/drawing/2014/main" id="{8827ED0F-9C6C-4078-AFB7-3BD1E7D1B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19107150"/>
          <a:ext cx="6209524" cy="14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141</xdr:row>
      <xdr:rowOff>104775</xdr:rowOff>
    </xdr:from>
    <xdr:to>
      <xdr:col>7</xdr:col>
      <xdr:colOff>561975</xdr:colOff>
      <xdr:row>174</xdr:row>
      <xdr:rowOff>149389</xdr:rowOff>
    </xdr:to>
    <xdr:pic>
      <xdr:nvPicPr>
        <xdr:cNvPr id="29" name="Bilde 28">
          <a:extLst>
            <a:ext uri="{FF2B5EF4-FFF2-40B4-BE49-F238E27FC236}">
              <a16:creationId xmlns:a16="http://schemas.microsoft.com/office/drawing/2014/main" id="{AF25BA4C-6F3A-4E5B-8953-ED781BBA7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5250" y="21155025"/>
          <a:ext cx="5800725" cy="54071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5</xdr:col>
      <xdr:colOff>28095</xdr:colOff>
      <xdr:row>52</xdr:row>
      <xdr:rowOff>142230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CBE135E-EBA4-486B-A850-D251FB5A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3276600"/>
          <a:ext cx="3838095" cy="5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9</xdr:col>
      <xdr:colOff>218190</xdr:colOff>
      <xdr:row>80</xdr:row>
      <xdr:rowOff>18562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4659A971-54F1-49E3-ABD0-EA21ABF8A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8943975"/>
          <a:ext cx="7076190" cy="39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347506</xdr:colOff>
      <xdr:row>5</xdr:row>
      <xdr:rowOff>57150</xdr:rowOff>
    </xdr:from>
    <xdr:to>
      <xdr:col>19</xdr:col>
      <xdr:colOff>656498</xdr:colOff>
      <xdr:row>34</xdr:row>
      <xdr:rowOff>94526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647684D-BB43-4697-B65A-A1CC66D93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68081" y="885825"/>
          <a:ext cx="4880992" cy="4857026"/>
        </a:xfrm>
        <a:prstGeom prst="rect">
          <a:avLst/>
        </a:prstGeom>
      </xdr:spPr>
    </xdr:pic>
    <xdr:clientData/>
  </xdr:twoCellAnchor>
  <xdr:twoCellAnchor editAs="oneCell">
    <xdr:from>
      <xdr:col>13</xdr:col>
      <xdr:colOff>310898</xdr:colOff>
      <xdr:row>35</xdr:row>
      <xdr:rowOff>14947</xdr:rowOff>
    </xdr:from>
    <xdr:to>
      <xdr:col>19</xdr:col>
      <xdr:colOff>704850</xdr:colOff>
      <xdr:row>42</xdr:row>
      <xdr:rowOff>9360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A34D8A7-5AB8-4058-92C1-76DCC8699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1473" y="5796622"/>
          <a:ext cx="4965952" cy="11278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</xdr:row>
      <xdr:rowOff>0</xdr:rowOff>
    </xdr:from>
    <xdr:to>
      <xdr:col>20</xdr:col>
      <xdr:colOff>523524</xdr:colOff>
      <xdr:row>20</xdr:row>
      <xdr:rowOff>45203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9500" y="804333"/>
          <a:ext cx="2809524" cy="2447619"/>
        </a:xfrm>
        <a:prstGeom prst="rect">
          <a:avLst/>
        </a:prstGeom>
        <a:solidFill>
          <a:schemeClr val="bg1">
            <a:lumMod val="85000"/>
          </a:schemeClr>
        </a:solidFill>
        <a:ln cmpd="tri">
          <a:solidFill>
            <a:schemeClr val="accent1">
              <a:lumMod val="75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EB2427-FC57-446D-B826-E2DE4BDBBA41}" name="freereport" displayName="freereport" ref="A12:W24" totalsRowShown="0">
  <autoFilter ref="A12:W24" xr:uid="{F0E25548-B634-496F-AC6C-FAD52D76BDCE}"/>
  <sortState xmlns:xlrd2="http://schemas.microsoft.com/office/spreadsheetml/2017/richdata2" ref="A13:W24">
    <sortCondition descending="1" ref="H6:H18"/>
  </sortState>
  <tableColumns count="23">
    <tableColumn id="1" xr3:uid="{3B6E772E-9372-4646-BFA7-A452DFAFF766}" name="Hjemstedsa"/>
    <tableColumn id="2" xr3:uid="{3E34C396-DF15-4227-8D75-79A87BCA8835}" name="Org. Beskrivels"/>
    <tableColumn id="3" xr3:uid="{729BB37C-1428-4571-BF59-50DDCC636F91}" name="Ansatt"/>
    <tableColumn id="4" xr3:uid="{905FCE71-25BD-48FF-8645-0F6DD71C41A2}" name="Ansattnavn"/>
    <tableColumn id="5" xr3:uid="{DBE97262-A286-444E-BF04-10A7A8214341}" name="Fødselsnummer"/>
    <tableColumn id="6" xr3:uid="{0EB3F4EA-631D-492B-A927-5A87A087F559}" name="F/T"/>
    <tableColumn id="7" xr3:uid="{FFAAD614-D3E6-4188-84CE-D0CAA94EF105}" name="St.kode"/>
    <tableColumn id="8" xr3:uid="{E97BCE39-503A-415E-B863-2F863B8876A7}" name="Beskrivelse"/>
    <tableColumn id="22" xr3:uid="{BFBC75C6-7BB7-4767-870C-DDCF964AC086}" name="Årsinntekt" dataDxfId="1"/>
    <tableColumn id="9" xr3:uid="{D51766B6-5C5E-4915-B0FF-4CB51EB67E1C}" name="Årsinntekt2"/>
    <tableColumn id="10" xr3:uid="{79E5EE6C-2BBF-4C21-A3C4-AF19B415851A}" name="Årslønn"/>
    <tableColumn id="11" xr3:uid="{43A91CA1-77C0-4DC3-8FD2-91552B8A10E2}" name="Tillegg pr år"/>
    <tableColumn id="12" xr3:uid="{3755B094-B079-4FE8-A716-5440C1C740D7}" name="Studietillegg"/>
    <tableColumn id="23" xr3:uid="{90520021-2398-4A94-AFAF-AD29E5600647}" name="Total årslønn" dataDxfId="0">
      <calculatedColumnFormula>freereport[[#This Row],[Årsinntekt]]+freereport[[#This Row],[Årslønn]]+freereport[[#This Row],[Tillegg pr år]]+freereport[[#This Row],[Studietillegg]]</calculatedColumnFormula>
    </tableColumn>
    <tableColumn id="13" xr3:uid="{AF41551C-E640-4B30-BB71-C02AEF90057F}" name="Total årslønn2">
      <calculatedColumnFormula>freereport[[#This Row],[Studietillegg]]+freereport[[#This Row],[Tillegg pr år]]+freereport[[#This Row],[Årslønn]]+freereport[[#This Row],[Årsinntekt2]]</calculatedColumnFormula>
    </tableColumn>
    <tableColumn id="14" xr3:uid="{F9A87E8B-F1AF-402D-A174-FF02B5A522C7}" name="%"/>
    <tableColumn id="15" xr3:uid="{0529B5B6-6F60-4377-A140-A1239CD48EE5}" name="Total%"/>
    <tableColumn id="16" xr3:uid="{D8F0EDC0-9471-4BF5-8FE5-5D505480AE42}" name="Sluttdato bhg"/>
    <tableColumn id="17" xr3:uid="{61992A41-2F5E-40E2-A35A-6D2E51A7587D}" name="Status"/>
    <tableColumn id="18" xr3:uid="{3639E611-3BB6-44FB-ADF7-B43BE2D19918}" name="Start ansattforh"/>
    <tableColumn id="19" xr3:uid="{2970576D-BEF2-402E-9D9F-436C0A883429}" name="Sluttdato ansattf."/>
    <tableColumn id="20" xr3:uid="{84C30283-81D3-47DE-9B37-4219B4DD5872}" name="Dato endr. stillings-%"/>
    <tableColumn id="21" xr3:uid="{C322D607-D2EC-4398-A5AA-7AD7320185A4}" name="Ansiennitetsda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dir.no/contentassets/3c671436c56c41aaacba6d14366408be/basil-faglig-veil-arsmeld2018-bm.pdf" TargetMode="External"/><Relationship Id="rId2" Type="http://schemas.openxmlformats.org/officeDocument/2006/relationships/hyperlink" Target="https://www.pbl.no/arealnorm/" TargetMode="External"/><Relationship Id="rId1" Type="http://schemas.openxmlformats.org/officeDocument/2006/relationships/hyperlink" Target="https://www.pbl.no/bemanningsnorm-kalkulator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82"/>
  <sheetViews>
    <sheetView topLeftCell="A65" workbookViewId="0">
      <selection activeCell="A86" sqref="A86"/>
    </sheetView>
  </sheetViews>
  <sheetFormatPr baseColWidth="10" defaultRowHeight="12.75"/>
  <sheetData>
    <row r="2" spans="1:8">
      <c r="A2" s="51" t="s">
        <v>281</v>
      </c>
      <c r="E2" s="65"/>
      <c r="F2" s="65"/>
      <c r="G2" s="65"/>
      <c r="H2" s="65"/>
    </row>
    <row r="4" spans="1:8">
      <c r="A4" s="26" t="s">
        <v>282</v>
      </c>
    </row>
    <row r="10" spans="1:8">
      <c r="A10" s="26" t="s">
        <v>321</v>
      </c>
    </row>
    <row r="12" spans="1:8">
      <c r="A12" s="26" t="s">
        <v>286</v>
      </c>
    </row>
    <row r="13" spans="1:8">
      <c r="A13" s="26" t="s">
        <v>285</v>
      </c>
    </row>
    <row r="14" spans="1:8">
      <c r="A14" s="26"/>
    </row>
    <row r="15" spans="1:8" ht="3" customHeight="1">
      <c r="A15" s="26"/>
    </row>
    <row r="16" spans="1:8">
      <c r="A16" s="59"/>
    </row>
    <row r="19" spans="1:1">
      <c r="A19" s="26" t="s">
        <v>391</v>
      </c>
    </row>
    <row r="20" spans="1:1">
      <c r="A20" s="26" t="s">
        <v>392</v>
      </c>
    </row>
    <row r="21" spans="1:1">
      <c r="A21" s="26"/>
    </row>
    <row r="22" spans="1:1">
      <c r="A22" s="26"/>
    </row>
    <row r="23" spans="1:1">
      <c r="A23" s="26"/>
    </row>
    <row r="24" spans="1:1">
      <c r="A24" s="26"/>
    </row>
    <row r="25" spans="1:1">
      <c r="A25" s="26"/>
    </row>
    <row r="26" spans="1:1">
      <c r="A26" s="26"/>
    </row>
    <row r="27" spans="1:1">
      <c r="A27" s="26"/>
    </row>
    <row r="28" spans="1:1">
      <c r="A28" s="26"/>
    </row>
    <row r="29" spans="1:1">
      <c r="A29" s="26"/>
    </row>
    <row r="30" spans="1:1">
      <c r="A30" s="26"/>
    </row>
    <row r="31" spans="1:1">
      <c r="A31" s="26"/>
    </row>
    <row r="32" spans="1:1">
      <c r="A32" s="26"/>
    </row>
    <row r="33" spans="1:1">
      <c r="A33" s="26"/>
    </row>
    <row r="34" spans="1:1">
      <c r="A34" s="26"/>
    </row>
    <row r="35" spans="1:1">
      <c r="A35" s="26"/>
    </row>
    <row r="36" spans="1:1">
      <c r="A36" s="26"/>
    </row>
    <row r="37" spans="1:1">
      <c r="A37" s="26"/>
    </row>
    <row r="38" spans="1:1">
      <c r="A38" s="26"/>
    </row>
    <row r="39" spans="1:1">
      <c r="A39" s="26"/>
    </row>
    <row r="40" spans="1:1">
      <c r="A40" s="26"/>
    </row>
    <row r="41" spans="1:1">
      <c r="A41" s="26"/>
    </row>
    <row r="42" spans="1:1">
      <c r="A42" s="26"/>
    </row>
    <row r="43" spans="1:1">
      <c r="A43" s="26"/>
    </row>
    <row r="44" spans="1:1">
      <c r="A44" s="26"/>
    </row>
    <row r="55" spans="1:1">
      <c r="A55" s="26" t="s">
        <v>288</v>
      </c>
    </row>
    <row r="86" spans="1:1">
      <c r="A86" s="26" t="s">
        <v>395</v>
      </c>
    </row>
    <row r="104" spans="1:1">
      <c r="A104" t="s">
        <v>289</v>
      </c>
    </row>
    <row r="105" spans="1:1">
      <c r="A105" t="s">
        <v>290</v>
      </c>
    </row>
    <row r="140" spans="2:3">
      <c r="B140" s="51"/>
      <c r="C140" s="51"/>
    </row>
    <row r="147" spans="9:12" ht="13.5" thickBot="1"/>
    <row r="148" spans="9:12">
      <c r="I148" s="346" t="s">
        <v>322</v>
      </c>
      <c r="J148" s="347"/>
      <c r="K148" s="347"/>
      <c r="L148" s="348"/>
    </row>
    <row r="149" spans="9:12">
      <c r="I149" s="349"/>
      <c r="J149" s="350"/>
      <c r="K149" s="350"/>
      <c r="L149" s="351"/>
    </row>
    <row r="150" spans="9:12">
      <c r="I150" s="349"/>
      <c r="J150" s="350"/>
      <c r="K150" s="350"/>
      <c r="L150" s="351"/>
    </row>
    <row r="151" spans="9:12">
      <c r="I151" s="349"/>
      <c r="J151" s="350"/>
      <c r="K151" s="350"/>
      <c r="L151" s="351"/>
    </row>
    <row r="152" spans="9:12">
      <c r="I152" s="349"/>
      <c r="J152" s="350"/>
      <c r="K152" s="350"/>
      <c r="L152" s="351"/>
    </row>
    <row r="153" spans="9:12">
      <c r="I153" s="349"/>
      <c r="J153" s="350"/>
      <c r="K153" s="350"/>
      <c r="L153" s="351"/>
    </row>
    <row r="154" spans="9:12">
      <c r="I154" s="349"/>
      <c r="J154" s="350"/>
      <c r="K154" s="350"/>
      <c r="L154" s="351"/>
    </row>
    <row r="155" spans="9:12">
      <c r="I155" s="349"/>
      <c r="J155" s="350"/>
      <c r="K155" s="350"/>
      <c r="L155" s="351"/>
    </row>
    <row r="156" spans="9:12">
      <c r="I156" s="349"/>
      <c r="J156" s="350"/>
      <c r="K156" s="350"/>
      <c r="L156" s="351"/>
    </row>
    <row r="157" spans="9:12">
      <c r="I157" s="349"/>
      <c r="J157" s="350"/>
      <c r="K157" s="350"/>
      <c r="L157" s="351"/>
    </row>
    <row r="158" spans="9:12">
      <c r="I158" s="349"/>
      <c r="J158" s="350"/>
      <c r="K158" s="350"/>
      <c r="L158" s="351"/>
    </row>
    <row r="159" spans="9:12">
      <c r="I159" s="349"/>
      <c r="J159" s="350"/>
      <c r="K159" s="350"/>
      <c r="L159" s="351"/>
    </row>
    <row r="160" spans="9:12">
      <c r="I160" s="349"/>
      <c r="J160" s="350"/>
      <c r="K160" s="350"/>
      <c r="L160" s="351"/>
    </row>
    <row r="161" spans="9:12">
      <c r="I161" s="349"/>
      <c r="J161" s="350"/>
      <c r="K161" s="350"/>
      <c r="L161" s="351"/>
    </row>
    <row r="162" spans="9:12">
      <c r="I162" s="349"/>
      <c r="J162" s="350"/>
      <c r="K162" s="350"/>
      <c r="L162" s="351"/>
    </row>
    <row r="163" spans="9:12">
      <c r="I163" s="349"/>
      <c r="J163" s="350"/>
      <c r="K163" s="350"/>
      <c r="L163" s="351"/>
    </row>
    <row r="164" spans="9:12">
      <c r="I164" s="349"/>
      <c r="J164" s="350"/>
      <c r="K164" s="350"/>
      <c r="L164" s="351"/>
    </row>
    <row r="165" spans="9:12">
      <c r="I165" s="349"/>
      <c r="J165" s="350"/>
      <c r="K165" s="350"/>
      <c r="L165" s="351"/>
    </row>
    <row r="166" spans="9:12">
      <c r="I166" s="349"/>
      <c r="J166" s="350"/>
      <c r="K166" s="350"/>
      <c r="L166" s="351"/>
    </row>
    <row r="167" spans="9:12">
      <c r="I167" s="349"/>
      <c r="J167" s="350"/>
      <c r="K167" s="350"/>
      <c r="L167" s="351"/>
    </row>
    <row r="168" spans="9:12">
      <c r="I168" s="349"/>
      <c r="J168" s="350"/>
      <c r="K168" s="350"/>
      <c r="L168" s="351"/>
    </row>
    <row r="169" spans="9:12" ht="13.5" thickBot="1">
      <c r="I169" s="352"/>
      <c r="J169" s="353"/>
      <c r="K169" s="353"/>
      <c r="L169" s="354"/>
    </row>
    <row r="181" spans="1:1">
      <c r="A181" s="26" t="s">
        <v>287</v>
      </c>
    </row>
    <row r="182" spans="1:1">
      <c r="A182" s="26" t="s">
        <v>284</v>
      </c>
    </row>
  </sheetData>
  <mergeCells count="1">
    <mergeCell ref="I148:L169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D190"/>
  <sheetViews>
    <sheetView topLeftCell="A13" workbookViewId="0">
      <selection activeCell="D16" sqref="D16"/>
    </sheetView>
  </sheetViews>
  <sheetFormatPr baseColWidth="10" defaultRowHeight="12.75"/>
  <cols>
    <col min="3" max="3" width="30" bestFit="1" customWidth="1"/>
    <col min="4" max="4" width="12.42578125" customWidth="1"/>
  </cols>
  <sheetData>
    <row r="5" spans="2:4">
      <c r="B5" s="70" t="s">
        <v>299</v>
      </c>
      <c r="C5" s="71" t="s">
        <v>25</v>
      </c>
      <c r="D5" s="72" t="s">
        <v>300</v>
      </c>
    </row>
    <row r="6" spans="2:4">
      <c r="B6" s="113" t="s">
        <v>27</v>
      </c>
      <c r="C6" s="116" t="s">
        <v>28</v>
      </c>
      <c r="D6" s="75">
        <f>'Periodisert budsjett 2020'!O2</f>
        <v>1275945</v>
      </c>
    </row>
    <row r="7" spans="2:4">
      <c r="B7" s="114" t="s">
        <v>29</v>
      </c>
      <c r="C7" s="116" t="s">
        <v>30</v>
      </c>
      <c r="D7" s="75">
        <f>'Periodisert budsjett 2020'!O3</f>
        <v>59200</v>
      </c>
    </row>
    <row r="8" spans="2:4">
      <c r="B8" s="114" t="s">
        <v>31</v>
      </c>
      <c r="C8" s="116" t="s">
        <v>32</v>
      </c>
      <c r="D8" s="75">
        <f>'Periodisert budsjett 2020'!O4</f>
        <v>142450</v>
      </c>
    </row>
    <row r="9" spans="2:4">
      <c r="B9" s="114" t="s">
        <v>33</v>
      </c>
      <c r="C9" s="116" t="s">
        <v>34</v>
      </c>
      <c r="D9" s="75">
        <f>'Periodisert budsjett 2020'!O5</f>
        <v>0</v>
      </c>
    </row>
    <row r="10" spans="2:4">
      <c r="B10" s="114" t="s">
        <v>35</v>
      </c>
      <c r="C10" s="116" t="s">
        <v>36</v>
      </c>
      <c r="D10" s="75">
        <f>'Periodisert budsjett 2020'!O6</f>
        <v>0</v>
      </c>
    </row>
    <row r="11" spans="2:4">
      <c r="B11" s="115" t="s">
        <v>293</v>
      </c>
      <c r="C11" s="116" t="s">
        <v>294</v>
      </c>
      <c r="D11" s="75">
        <f>'Periodisert budsjett 2020'!O7</f>
        <v>0</v>
      </c>
    </row>
    <row r="12" spans="2:4" ht="15">
      <c r="B12" s="76">
        <v>3299</v>
      </c>
      <c r="C12" s="77" t="s">
        <v>38</v>
      </c>
      <c r="D12" s="78">
        <f>'Periodisert budsjett 2020'!O8</f>
        <v>1477595</v>
      </c>
    </row>
    <row r="13" spans="2:4" ht="15">
      <c r="B13" s="79"/>
      <c r="C13" s="119"/>
      <c r="D13" s="75"/>
    </row>
    <row r="14" spans="2:4">
      <c r="B14" s="114" t="s">
        <v>39</v>
      </c>
      <c r="C14" s="116" t="s">
        <v>40</v>
      </c>
      <c r="D14" s="75">
        <f>'Periodisert budsjett 2020'!O9</f>
        <v>6027167.0000000009</v>
      </c>
    </row>
    <row r="15" spans="2:4">
      <c r="B15" s="114" t="s">
        <v>41</v>
      </c>
      <c r="C15" s="116" t="s">
        <v>317</v>
      </c>
      <c r="D15" s="75">
        <f>'Periodisert budsjett 2020'!O10</f>
        <v>0</v>
      </c>
    </row>
    <row r="16" spans="2:4">
      <c r="B16" s="118" t="s">
        <v>291</v>
      </c>
      <c r="C16" s="117" t="s">
        <v>292</v>
      </c>
      <c r="D16" s="75" t="s">
        <v>901</v>
      </c>
    </row>
    <row r="17" spans="2:4">
      <c r="B17" s="114" t="s">
        <v>42</v>
      </c>
      <c r="C17" s="116" t="s">
        <v>43</v>
      </c>
      <c r="D17" s="75">
        <f>'Periodisert budsjett 2020'!O11</f>
        <v>0</v>
      </c>
    </row>
    <row r="18" spans="2:4">
      <c r="B18" s="114" t="s">
        <v>44</v>
      </c>
      <c r="C18" s="116" t="s">
        <v>45</v>
      </c>
      <c r="D18" s="75">
        <f>'Periodisert budsjett 2020'!O12</f>
        <v>-59200</v>
      </c>
    </row>
    <row r="19" spans="2:4">
      <c r="B19" s="114" t="s">
        <v>46</v>
      </c>
      <c r="C19" s="116" t="s">
        <v>47</v>
      </c>
      <c r="D19" s="75">
        <f>'Periodisert budsjett 2020'!O13</f>
        <v>0</v>
      </c>
    </row>
    <row r="20" spans="2:4">
      <c r="B20" s="115" t="s">
        <v>48</v>
      </c>
      <c r="C20" s="116" t="s">
        <v>49</v>
      </c>
      <c r="D20" s="75">
        <f>'Periodisert budsjett 2020'!O14</f>
        <v>0</v>
      </c>
    </row>
    <row r="21" spans="2:4" ht="15">
      <c r="B21" s="76">
        <v>3499</v>
      </c>
      <c r="C21" s="77" t="s">
        <v>51</v>
      </c>
      <c r="D21" s="78">
        <f>'Periodisert budsjett 2020'!O15</f>
        <v>5967967.0000000009</v>
      </c>
    </row>
    <row r="22" spans="2:4" ht="15">
      <c r="B22" s="80"/>
      <c r="C22" s="81"/>
      <c r="D22" s="75">
        <v>0</v>
      </c>
    </row>
    <row r="23" spans="2:4">
      <c r="B23" s="73">
        <v>3900</v>
      </c>
      <c r="C23" s="74" t="s">
        <v>53</v>
      </c>
      <c r="D23" s="75">
        <f>'Periodisert budsjett 2020'!O16</f>
        <v>0</v>
      </c>
    </row>
    <row r="24" spans="2:4">
      <c r="B24" s="73">
        <v>3905</v>
      </c>
      <c r="C24" s="74" t="s">
        <v>55</v>
      </c>
      <c r="D24" s="75">
        <f>'Periodisert budsjett 2020'!O17</f>
        <v>0</v>
      </c>
    </row>
    <row r="25" spans="2:4" ht="15">
      <c r="B25" s="76">
        <v>3998</v>
      </c>
      <c r="C25" s="77" t="s">
        <v>57</v>
      </c>
      <c r="D25" s="78">
        <f>'Periodisert budsjett 2020'!O18</f>
        <v>0</v>
      </c>
    </row>
    <row r="26" spans="2:4" ht="15">
      <c r="B26" s="82">
        <v>3999</v>
      </c>
      <c r="C26" s="83" t="s">
        <v>59</v>
      </c>
      <c r="D26" s="84">
        <f>'Periodisert budsjett 2020'!O19</f>
        <v>7445562.0000000009</v>
      </c>
    </row>
    <row r="27" spans="2:4" ht="15">
      <c r="B27" s="80"/>
      <c r="C27" s="81"/>
      <c r="D27" s="75"/>
    </row>
    <row r="28" spans="2:4">
      <c r="B28" s="73">
        <v>4210</v>
      </c>
      <c r="C28" s="74" t="s">
        <v>61</v>
      </c>
      <c r="D28" s="75">
        <f>'Periodisert budsjett 2020'!O20</f>
        <v>142450</v>
      </c>
    </row>
    <row r="29" spans="2:4">
      <c r="B29" s="73">
        <v>4215</v>
      </c>
      <c r="C29" s="74" t="s">
        <v>63</v>
      </c>
      <c r="D29" s="75">
        <f>'Periodisert budsjett 2020'!O21</f>
        <v>12386</v>
      </c>
    </row>
    <row r="30" spans="2:4">
      <c r="B30" s="73">
        <v>4220</v>
      </c>
      <c r="C30" s="74" t="s">
        <v>65</v>
      </c>
      <c r="D30" s="75">
        <f>'Periodisert budsjett 2020'!O22</f>
        <v>9945</v>
      </c>
    </row>
    <row r="31" spans="2:4" ht="15">
      <c r="B31" s="76">
        <v>4999</v>
      </c>
      <c r="C31" s="77" t="s">
        <v>67</v>
      </c>
      <c r="D31" s="78">
        <f>'Periodisert budsjett 2020'!O23</f>
        <v>164781</v>
      </c>
    </row>
    <row r="32" spans="2:4" ht="15">
      <c r="B32" s="80"/>
      <c r="C32" s="81"/>
      <c r="D32" s="75">
        <v>0</v>
      </c>
    </row>
    <row r="33" spans="2:4">
      <c r="B33" s="73" t="s">
        <v>68</v>
      </c>
      <c r="C33" s="74" t="s">
        <v>69</v>
      </c>
      <c r="D33" s="75">
        <f>'Periodisert budsjett 2020'!O24</f>
        <v>4360548.7557000006</v>
      </c>
    </row>
    <row r="34" spans="2:4">
      <c r="B34" s="73" t="s">
        <v>70</v>
      </c>
      <c r="C34" s="74" t="s">
        <v>71</v>
      </c>
      <c r="D34" s="75">
        <f>'Periodisert budsjett 2020'!O25</f>
        <v>0</v>
      </c>
    </row>
    <row r="35" spans="2:4">
      <c r="B35" s="73" t="s">
        <v>72</v>
      </c>
      <c r="C35" s="74" t="s">
        <v>73</v>
      </c>
      <c r="D35" s="75">
        <f>'Periodisert budsjett 2020'!O26</f>
        <v>402384</v>
      </c>
    </row>
    <row r="36" spans="2:4">
      <c r="B36" s="73" t="s">
        <v>74</v>
      </c>
      <c r="C36" s="74" t="s">
        <v>75</v>
      </c>
      <c r="D36" s="75">
        <f>'Periodisert budsjett 2020'!O27</f>
        <v>0</v>
      </c>
    </row>
    <row r="37" spans="2:4">
      <c r="B37" s="73" t="s">
        <v>271</v>
      </c>
      <c r="C37" s="74" t="s">
        <v>272</v>
      </c>
      <c r="D37" s="75">
        <f>'Periodisert budsjett 2020'!O28</f>
        <v>427687.25833333342</v>
      </c>
    </row>
    <row r="38" spans="2:4">
      <c r="B38" s="73" t="s">
        <v>76</v>
      </c>
      <c r="C38" s="74" t="s">
        <v>77</v>
      </c>
      <c r="D38" s="75">
        <f>'Periodisert budsjett 2020'!O29</f>
        <v>22800</v>
      </c>
    </row>
    <row r="39" spans="2:4">
      <c r="B39" s="73" t="s">
        <v>78</v>
      </c>
      <c r="C39" s="74" t="s">
        <v>79</v>
      </c>
      <c r="D39" s="75">
        <f>'Periodisert budsjett 2020'!O30</f>
        <v>0</v>
      </c>
    </row>
    <row r="40" spans="2:4">
      <c r="B40" s="73" t="s">
        <v>295</v>
      </c>
      <c r="C40" s="74" t="s">
        <v>296</v>
      </c>
      <c r="D40" s="75">
        <f>'Periodisert budsjett 2020'!O31</f>
        <v>0</v>
      </c>
    </row>
    <row r="41" spans="2:4">
      <c r="B41" s="73" t="s">
        <v>80</v>
      </c>
      <c r="C41" s="74" t="s">
        <v>81</v>
      </c>
      <c r="D41" s="75">
        <f>'Periodisert budsjett 2020'!O32</f>
        <v>175777</v>
      </c>
    </row>
    <row r="42" spans="2:4">
      <c r="B42" s="73" t="s">
        <v>82</v>
      </c>
      <c r="C42" s="74" t="s">
        <v>83</v>
      </c>
      <c r="D42" s="75">
        <f>'Periodisert budsjett 2020'!O33</f>
        <v>0</v>
      </c>
    </row>
    <row r="43" spans="2:4">
      <c r="B43" s="73" t="s">
        <v>84</v>
      </c>
      <c r="C43" s="74" t="s">
        <v>85</v>
      </c>
      <c r="D43" s="75">
        <f>'Periodisert budsjett 2020'!O34</f>
        <v>0</v>
      </c>
    </row>
    <row r="44" spans="2:4">
      <c r="B44" s="73" t="s">
        <v>86</v>
      </c>
      <c r="C44" s="74" t="s">
        <v>87</v>
      </c>
      <c r="D44" s="75">
        <f>'Periodisert budsjett 2020'!O35</f>
        <v>646703.64168400003</v>
      </c>
    </row>
    <row r="45" spans="2:4">
      <c r="B45" s="73" t="s">
        <v>88</v>
      </c>
      <c r="C45" s="74" t="s">
        <v>89</v>
      </c>
      <c r="D45" s="75">
        <f>'Periodisert budsjett 2020'!O36</f>
        <v>0</v>
      </c>
    </row>
    <row r="46" spans="2:4">
      <c r="B46" s="73" t="s">
        <v>90</v>
      </c>
      <c r="C46" s="74" t="s">
        <v>91</v>
      </c>
      <c r="D46" s="75">
        <f>'Periodisert budsjett 2020'!O37</f>
        <v>4978</v>
      </c>
    </row>
    <row r="47" spans="2:4">
      <c r="B47" s="73" t="s">
        <v>92</v>
      </c>
      <c r="C47" s="74" t="s">
        <v>93</v>
      </c>
      <c r="D47" s="75">
        <f>'Periodisert budsjett 2020'!O38</f>
        <v>0</v>
      </c>
    </row>
    <row r="48" spans="2:4">
      <c r="B48" s="73" t="s">
        <v>94</v>
      </c>
      <c r="C48" s="74" t="s">
        <v>95</v>
      </c>
      <c r="D48" s="75">
        <f>'Periodisert budsjett 2020'!O39</f>
        <v>0</v>
      </c>
    </row>
    <row r="49" spans="2:4">
      <c r="B49" s="73" t="s">
        <v>96</v>
      </c>
      <c r="C49" s="74" t="s">
        <v>97</v>
      </c>
      <c r="D49" s="75">
        <f>'Periodisert budsjett 2020'!O40</f>
        <v>0</v>
      </c>
    </row>
    <row r="50" spans="2:4">
      <c r="B50" s="73" t="s">
        <v>98</v>
      </c>
      <c r="C50" s="74" t="s">
        <v>99</v>
      </c>
      <c r="D50" s="75">
        <f>'Periodisert budsjett 2020'!O41</f>
        <v>0</v>
      </c>
    </row>
    <row r="51" spans="2:4">
      <c r="B51" s="73" t="s">
        <v>100</v>
      </c>
      <c r="C51" s="74" t="s">
        <v>101</v>
      </c>
      <c r="D51" s="75">
        <f>'Periodisert budsjett 2020'!O43</f>
        <v>574588.32168400008</v>
      </c>
    </row>
    <row r="52" spans="2:4">
      <c r="B52" s="73" t="s">
        <v>102</v>
      </c>
      <c r="C52" s="74" t="s">
        <v>103</v>
      </c>
      <c r="D52" s="75">
        <f>'Periodisert budsjett 2020'!O44</f>
        <v>-148920.39042100002</v>
      </c>
    </row>
    <row r="53" spans="2:4">
      <c r="B53" s="73" t="s">
        <v>104</v>
      </c>
      <c r="C53" s="74" t="s">
        <v>105</v>
      </c>
      <c r="D53" s="75">
        <f>'Periodisert budsjett 2020'!O45</f>
        <v>23200</v>
      </c>
    </row>
    <row r="54" spans="2:4">
      <c r="B54" s="73" t="s">
        <v>106</v>
      </c>
      <c r="C54" s="74" t="s">
        <v>107</v>
      </c>
      <c r="D54" s="75">
        <f>'Periodisert budsjett 2020'!O46</f>
        <v>-208436</v>
      </c>
    </row>
    <row r="55" spans="2:4">
      <c r="B55" s="73" t="s">
        <v>108</v>
      </c>
      <c r="C55" s="74" t="s">
        <v>109</v>
      </c>
      <c r="D55" s="75">
        <f>'Periodisert budsjett 2020'!O47</f>
        <v>-402384</v>
      </c>
    </row>
    <row r="56" spans="2:4">
      <c r="B56" s="73" t="s">
        <v>110</v>
      </c>
      <c r="C56" s="74" t="s">
        <v>111</v>
      </c>
      <c r="D56" s="75">
        <f>'Periodisert budsjett 2020'!O48</f>
        <v>0</v>
      </c>
    </row>
    <row r="57" spans="2:4">
      <c r="B57" s="73" t="s">
        <v>112</v>
      </c>
      <c r="C57" s="74" t="s">
        <v>113</v>
      </c>
      <c r="D57" s="75">
        <f>'Periodisert budsjett 2020'!O49</f>
        <v>0</v>
      </c>
    </row>
    <row r="58" spans="2:4">
      <c r="B58" s="73" t="s">
        <v>114</v>
      </c>
      <c r="C58" s="74" t="s">
        <v>115</v>
      </c>
      <c r="D58" s="75">
        <f>'Periodisert budsjett 2020'!O51</f>
        <v>6900</v>
      </c>
    </row>
    <row r="59" spans="2:4">
      <c r="B59" s="73" t="s">
        <v>116</v>
      </c>
      <c r="C59" s="74" t="s">
        <v>117</v>
      </c>
      <c r="D59" s="75">
        <f>'Periodisert budsjett 2020'!O52</f>
        <v>-2344</v>
      </c>
    </row>
    <row r="60" spans="2:4">
      <c r="B60" s="73" t="s">
        <v>118</v>
      </c>
      <c r="C60" s="74" t="s">
        <v>119</v>
      </c>
      <c r="D60" s="75">
        <f>'Periodisert budsjett 2020'!O53</f>
        <v>5004</v>
      </c>
    </row>
    <row r="61" spans="2:4">
      <c r="B61" s="73" t="s">
        <v>120</v>
      </c>
      <c r="C61" s="74" t="s">
        <v>121</v>
      </c>
      <c r="D61" s="75">
        <f>'Periodisert budsjett 2020'!O54</f>
        <v>30225</v>
      </c>
    </row>
    <row r="62" spans="2:4">
      <c r="B62" s="73" t="s">
        <v>122</v>
      </c>
      <c r="C62" s="74" t="s">
        <v>123</v>
      </c>
      <c r="D62" s="75">
        <f>'Periodisert budsjett 2020'!O55</f>
        <v>1636</v>
      </c>
    </row>
    <row r="63" spans="2:4">
      <c r="B63" s="73" t="s">
        <v>124</v>
      </c>
      <c r="C63" s="74" t="s">
        <v>125</v>
      </c>
      <c r="D63" s="75">
        <f>'Periodisert budsjett 2020'!O56</f>
        <v>39244.938801299992</v>
      </c>
    </row>
    <row r="64" spans="2:4">
      <c r="B64" s="73" t="s">
        <v>126</v>
      </c>
      <c r="C64" s="74" t="s">
        <v>127</v>
      </c>
      <c r="D64" s="75">
        <f>'Periodisert budsjett 2020'!O57</f>
        <v>24500</v>
      </c>
    </row>
    <row r="65" spans="2:4">
      <c r="B65" s="87">
        <v>5999</v>
      </c>
      <c r="C65" s="88" t="s">
        <v>301</v>
      </c>
      <c r="D65" s="84">
        <f>'Periodisert budsjett 2020'!O58</f>
        <v>5874092.5257816343</v>
      </c>
    </row>
    <row r="66" spans="2:4">
      <c r="B66" s="73"/>
      <c r="C66" s="74"/>
      <c r="D66" s="75"/>
    </row>
    <row r="67" spans="2:4">
      <c r="B67" s="73">
        <v>6000</v>
      </c>
      <c r="C67" s="74" t="s">
        <v>131</v>
      </c>
      <c r="D67" s="75">
        <f>'Periodisert budsjett 2020'!O59</f>
        <v>60700</v>
      </c>
    </row>
    <row r="68" spans="2:4">
      <c r="B68" s="86">
        <v>6010</v>
      </c>
      <c r="C68" s="85" t="s">
        <v>133</v>
      </c>
      <c r="D68" s="75">
        <f>'Periodisert budsjett 2020'!O60</f>
        <v>7740</v>
      </c>
    </row>
    <row r="69" spans="2:4" ht="15">
      <c r="B69" s="80">
        <v>6099</v>
      </c>
      <c r="C69" s="81" t="s">
        <v>135</v>
      </c>
      <c r="D69" s="89">
        <f>'Periodisert budsjett 2020'!O61</f>
        <v>68440</v>
      </c>
    </row>
    <row r="70" spans="2:4" ht="15">
      <c r="B70" s="80"/>
      <c r="C70" s="81"/>
      <c r="D70" s="75">
        <v>0</v>
      </c>
    </row>
    <row r="71" spans="2:4">
      <c r="B71" s="86" t="s">
        <v>136</v>
      </c>
      <c r="C71" s="22" t="s">
        <v>137</v>
      </c>
      <c r="D71" s="75">
        <f>'Periodisert budsjett 2020'!O62</f>
        <v>0</v>
      </c>
    </row>
    <row r="72" spans="2:4">
      <c r="B72" s="86" t="s">
        <v>138</v>
      </c>
      <c r="C72" s="22" t="s">
        <v>139</v>
      </c>
      <c r="D72" s="75">
        <f>'Periodisert budsjett 2020'!O63</f>
        <v>0</v>
      </c>
    </row>
    <row r="73" spans="2:4">
      <c r="B73" s="86" t="s">
        <v>140</v>
      </c>
      <c r="C73" s="22" t="s">
        <v>141</v>
      </c>
      <c r="D73" s="75">
        <f>'Periodisert budsjett 2020'!O64</f>
        <v>39721</v>
      </c>
    </row>
    <row r="74" spans="2:4">
      <c r="B74" s="86" t="s">
        <v>142</v>
      </c>
      <c r="C74" s="22" t="s">
        <v>143</v>
      </c>
      <c r="D74" s="75">
        <f>'Periodisert budsjett 2020'!O65</f>
        <v>42347</v>
      </c>
    </row>
    <row r="75" spans="2:4">
      <c r="B75" s="86" t="s">
        <v>144</v>
      </c>
      <c r="C75" s="22" t="s">
        <v>145</v>
      </c>
      <c r="D75" s="75">
        <f>'Periodisert budsjett 2020'!O66</f>
        <v>32314</v>
      </c>
    </row>
    <row r="76" spans="2:4">
      <c r="B76" s="86" t="s">
        <v>146</v>
      </c>
      <c r="C76" s="22" t="s">
        <v>147</v>
      </c>
      <c r="D76" s="75">
        <f>'Periodisert budsjett 2020'!O67</f>
        <v>218408</v>
      </c>
    </row>
    <row r="77" spans="2:4">
      <c r="B77" s="86" t="s">
        <v>148</v>
      </c>
      <c r="C77" s="22" t="s">
        <v>149</v>
      </c>
      <c r="D77" s="75">
        <f>'Periodisert budsjett 2020'!O68</f>
        <v>0</v>
      </c>
    </row>
    <row r="78" spans="2:4">
      <c r="B78" s="86" t="s">
        <v>150</v>
      </c>
      <c r="C78" s="22" t="s">
        <v>151</v>
      </c>
      <c r="D78" s="75">
        <f>'Periodisert budsjett 2020'!O69</f>
        <v>0</v>
      </c>
    </row>
    <row r="79" spans="2:4">
      <c r="B79" s="86" t="s">
        <v>152</v>
      </c>
      <c r="C79" s="22" t="s">
        <v>153</v>
      </c>
      <c r="D79" s="75">
        <f>'Periodisert budsjett 2020'!O70</f>
        <v>0</v>
      </c>
    </row>
    <row r="80" spans="2:4" ht="15">
      <c r="B80" s="80">
        <v>6399</v>
      </c>
      <c r="C80" s="81" t="s">
        <v>155</v>
      </c>
      <c r="D80" s="89">
        <f>'Periodisert budsjett 2020'!O71</f>
        <v>332790</v>
      </c>
    </row>
    <row r="81" spans="2:4" ht="15">
      <c r="B81" s="80"/>
      <c r="C81" s="81"/>
      <c r="D81" s="75">
        <v>0</v>
      </c>
    </row>
    <row r="82" spans="2:4">
      <c r="B82" s="86" t="s">
        <v>156</v>
      </c>
      <c r="C82" s="22" t="s">
        <v>157</v>
      </c>
      <c r="D82" s="75">
        <f>'Periodisert budsjett 2020'!O72</f>
        <v>786</v>
      </c>
    </row>
    <row r="83" spans="2:4">
      <c r="B83" s="86" t="s">
        <v>158</v>
      </c>
      <c r="C83" s="22" t="s">
        <v>159</v>
      </c>
      <c r="D83" s="75">
        <f>'Periodisert budsjett 2020'!O73</f>
        <v>40000</v>
      </c>
    </row>
    <row r="84" spans="2:4">
      <c r="B84" s="86" t="s">
        <v>160</v>
      </c>
      <c r="C84" s="22" t="s">
        <v>161</v>
      </c>
      <c r="D84" s="75">
        <f>'Periodisert budsjett 2020'!O74</f>
        <v>20000</v>
      </c>
    </row>
    <row r="85" spans="2:4">
      <c r="B85" s="86" t="s">
        <v>162</v>
      </c>
      <c r="C85" s="22" t="s">
        <v>163</v>
      </c>
      <c r="D85" s="75">
        <f>'Periodisert budsjett 2020'!O75</f>
        <v>25000</v>
      </c>
    </row>
    <row r="86" spans="2:4">
      <c r="B86" s="86" t="s">
        <v>164</v>
      </c>
      <c r="C86" s="22" t="s">
        <v>165</v>
      </c>
      <c r="D86" s="75">
        <f>'Periodisert budsjett 2020'!O76</f>
        <v>30000</v>
      </c>
    </row>
    <row r="87" spans="2:4">
      <c r="B87" s="86" t="s">
        <v>166</v>
      </c>
      <c r="C87" s="22" t="s">
        <v>167</v>
      </c>
      <c r="D87" s="75">
        <f>'Periodisert budsjett 2020'!O77</f>
        <v>0</v>
      </c>
    </row>
    <row r="88" spans="2:4">
      <c r="B88" s="86" t="s">
        <v>168</v>
      </c>
      <c r="C88" s="22" t="s">
        <v>169</v>
      </c>
      <c r="D88" s="75">
        <f>'Periodisert budsjett 2020'!O78</f>
        <v>0</v>
      </c>
    </row>
    <row r="89" spans="2:4">
      <c r="B89" s="86" t="s">
        <v>170</v>
      </c>
      <c r="C89" s="22" t="s">
        <v>171</v>
      </c>
      <c r="D89" s="75">
        <f>'Periodisert budsjett 2020'!O79</f>
        <v>16646</v>
      </c>
    </row>
    <row r="90" spans="2:4">
      <c r="B90" s="86" t="s">
        <v>172</v>
      </c>
      <c r="C90" s="22" t="s">
        <v>173</v>
      </c>
      <c r="D90" s="75">
        <f>'Periodisert budsjett 2020'!O80</f>
        <v>0</v>
      </c>
    </row>
    <row r="91" spans="2:4">
      <c r="B91" s="86" t="s">
        <v>174</v>
      </c>
      <c r="C91" s="22" t="s">
        <v>175</v>
      </c>
      <c r="D91" s="75">
        <f>'Periodisert budsjett 2020'!O81</f>
        <v>0</v>
      </c>
    </row>
    <row r="92" spans="2:4">
      <c r="B92" s="86" t="s">
        <v>176</v>
      </c>
      <c r="C92" s="22" t="s">
        <v>177</v>
      </c>
      <c r="D92" s="75">
        <f>'Periodisert budsjett 2020'!O82</f>
        <v>28070</v>
      </c>
    </row>
    <row r="93" spans="2:4">
      <c r="B93" s="86" t="s">
        <v>178</v>
      </c>
      <c r="C93" s="22" t="s">
        <v>179</v>
      </c>
      <c r="D93" s="75">
        <f>'Periodisert budsjett 2020'!O83</f>
        <v>28666</v>
      </c>
    </row>
    <row r="94" spans="2:4">
      <c r="B94" s="86" t="s">
        <v>180</v>
      </c>
      <c r="C94" s="22" t="s">
        <v>181</v>
      </c>
      <c r="D94" s="75">
        <f>'Periodisert budsjett 2020'!O84</f>
        <v>149527</v>
      </c>
    </row>
    <row r="95" spans="2:4">
      <c r="B95" s="86" t="s">
        <v>182</v>
      </c>
      <c r="C95" s="22" t="s">
        <v>183</v>
      </c>
      <c r="D95" s="75">
        <f>'Periodisert budsjett 2020'!O85</f>
        <v>0</v>
      </c>
    </row>
    <row r="96" spans="2:4">
      <c r="B96" s="86">
        <v>6730</v>
      </c>
      <c r="C96" s="67" t="s">
        <v>899</v>
      </c>
      <c r="D96" s="75">
        <f>'Periodisert budsjett 2020'!O86</f>
        <v>5696</v>
      </c>
    </row>
    <row r="97" spans="2:4">
      <c r="B97" s="86" t="s">
        <v>184</v>
      </c>
      <c r="C97" s="22" t="s">
        <v>185</v>
      </c>
      <c r="D97" s="75">
        <f>'Periodisert budsjett 2020'!O87</f>
        <v>0</v>
      </c>
    </row>
    <row r="98" spans="2:4">
      <c r="B98" s="86" t="s">
        <v>186</v>
      </c>
      <c r="C98" s="22" t="s">
        <v>298</v>
      </c>
      <c r="D98" s="75">
        <f>'Periodisert budsjett 2020'!O88</f>
        <v>30000</v>
      </c>
    </row>
    <row r="99" spans="2:4">
      <c r="B99" s="86" t="s">
        <v>187</v>
      </c>
      <c r="C99" s="22" t="s">
        <v>188</v>
      </c>
      <c r="D99" s="75">
        <f>'Periodisert budsjett 2020'!O89</f>
        <v>0</v>
      </c>
    </row>
    <row r="100" spans="2:4">
      <c r="B100" s="86" t="s">
        <v>189</v>
      </c>
      <c r="C100" s="22" t="s">
        <v>190</v>
      </c>
      <c r="D100" s="75">
        <f>'Periodisert budsjett 2020'!O90</f>
        <v>34091</v>
      </c>
    </row>
    <row r="101" spans="2:4">
      <c r="B101" s="86" t="s">
        <v>191</v>
      </c>
      <c r="C101" s="22" t="s">
        <v>192</v>
      </c>
      <c r="D101" s="75">
        <f>'Periodisert budsjett 2020'!O91</f>
        <v>0</v>
      </c>
    </row>
    <row r="102" spans="2:4">
      <c r="B102" s="86" t="s">
        <v>193</v>
      </c>
      <c r="C102" s="22" t="s">
        <v>194</v>
      </c>
      <c r="D102" s="75">
        <f>'Periodisert budsjett 2020'!O92</f>
        <v>5105</v>
      </c>
    </row>
    <row r="103" spans="2:4">
      <c r="B103" s="86" t="s">
        <v>195</v>
      </c>
      <c r="C103" s="22" t="s">
        <v>196</v>
      </c>
      <c r="D103" s="75">
        <f>'Periodisert budsjett 2020'!O93</f>
        <v>30000</v>
      </c>
    </row>
    <row r="104" spans="2:4">
      <c r="B104" s="86" t="s">
        <v>197</v>
      </c>
      <c r="C104" s="22" t="s">
        <v>198</v>
      </c>
      <c r="D104" s="75">
        <f>'Periodisert budsjett 2020'!O94</f>
        <v>1333</v>
      </c>
    </row>
    <row r="105" spans="2:4">
      <c r="B105" s="86" t="s">
        <v>199</v>
      </c>
      <c r="C105" s="22" t="s">
        <v>200</v>
      </c>
      <c r="D105" s="75">
        <f>'Periodisert budsjett 2020'!O95</f>
        <v>9968</v>
      </c>
    </row>
    <row r="106" spans="2:4">
      <c r="B106" s="86" t="s">
        <v>201</v>
      </c>
      <c r="C106" s="22" t="s">
        <v>202</v>
      </c>
      <c r="D106" s="75">
        <f>'Periodisert budsjett 2020'!O96</f>
        <v>5613</v>
      </c>
    </row>
    <row r="107" spans="2:4">
      <c r="B107" s="86" t="s">
        <v>203</v>
      </c>
      <c r="C107" s="22" t="s">
        <v>204</v>
      </c>
      <c r="D107" s="75">
        <f>'Periodisert budsjett 2020'!O97</f>
        <v>0</v>
      </c>
    </row>
    <row r="108" spans="2:4">
      <c r="B108" s="86" t="s">
        <v>205</v>
      </c>
      <c r="C108" s="22" t="s">
        <v>206</v>
      </c>
      <c r="D108" s="75">
        <f>'Periodisert budsjett 2020'!O98</f>
        <v>0</v>
      </c>
    </row>
    <row r="109" spans="2:4">
      <c r="B109" s="86" t="s">
        <v>207</v>
      </c>
      <c r="C109" s="22" t="s">
        <v>208</v>
      </c>
      <c r="D109" s="75">
        <f>'Periodisert budsjett 2020'!O99</f>
        <v>0</v>
      </c>
    </row>
    <row r="110" spans="2:4">
      <c r="B110" s="86" t="s">
        <v>209</v>
      </c>
      <c r="C110" s="22" t="s">
        <v>210</v>
      </c>
      <c r="D110" s="75">
        <f>'Periodisert budsjett 2020'!O100</f>
        <v>20000</v>
      </c>
    </row>
    <row r="111" spans="2:4">
      <c r="B111" s="86" t="s">
        <v>211</v>
      </c>
      <c r="C111" s="22" t="s">
        <v>212</v>
      </c>
      <c r="D111" s="75">
        <f>'Periodisert budsjett 2020'!O101</f>
        <v>21412</v>
      </c>
    </row>
    <row r="112" spans="2:4">
      <c r="B112" s="86" t="s">
        <v>213</v>
      </c>
      <c r="C112" s="22" t="s">
        <v>214</v>
      </c>
      <c r="D112" s="75">
        <f>'Periodisert budsjett 2020'!O102</f>
        <v>0</v>
      </c>
    </row>
    <row r="113" spans="2:4">
      <c r="B113" s="86" t="s">
        <v>215</v>
      </c>
      <c r="C113" s="22" t="s">
        <v>216</v>
      </c>
      <c r="D113" s="75">
        <f>'Periodisert budsjett 2020'!O103</f>
        <v>0</v>
      </c>
    </row>
    <row r="114" spans="2:4">
      <c r="B114" s="86" t="s">
        <v>217</v>
      </c>
      <c r="C114" s="22" t="s">
        <v>218</v>
      </c>
      <c r="D114" s="75">
        <f>'Periodisert budsjett 2020'!O104</f>
        <v>6653</v>
      </c>
    </row>
    <row r="115" spans="2:4">
      <c r="B115" s="86" t="s">
        <v>219</v>
      </c>
      <c r="C115" s="22" t="s">
        <v>220</v>
      </c>
      <c r="D115" s="75">
        <f>'Periodisert budsjett 2020'!O105</f>
        <v>2635</v>
      </c>
    </row>
    <row r="116" spans="2:4">
      <c r="B116" s="86" t="s">
        <v>221</v>
      </c>
      <c r="C116" s="22" t="s">
        <v>222</v>
      </c>
      <c r="D116" s="75">
        <f>'Periodisert budsjett 2020'!O106</f>
        <v>0</v>
      </c>
    </row>
    <row r="117" spans="2:4">
      <c r="B117" s="86" t="s">
        <v>223</v>
      </c>
      <c r="C117" s="22" t="s">
        <v>224</v>
      </c>
      <c r="D117" s="75">
        <f>'Periodisert budsjett 2020'!O107</f>
        <v>489</v>
      </c>
    </row>
    <row r="118" spans="2:4">
      <c r="B118" s="86" t="s">
        <v>225</v>
      </c>
      <c r="C118" s="22" t="s">
        <v>226</v>
      </c>
      <c r="D118" s="75">
        <f>'Periodisert budsjett 2020'!O108</f>
        <v>17410</v>
      </c>
    </row>
    <row r="119" spans="2:4">
      <c r="B119" s="86" t="s">
        <v>227</v>
      </c>
      <c r="C119" s="22" t="s">
        <v>228</v>
      </c>
      <c r="D119" s="75">
        <f>'Periodisert budsjett 2020'!O109</f>
        <v>14587</v>
      </c>
    </row>
    <row r="120" spans="2:4">
      <c r="B120" s="86" t="s">
        <v>229</v>
      </c>
      <c r="C120" s="22" t="s">
        <v>230</v>
      </c>
      <c r="D120" s="75">
        <f>'Periodisert budsjett 2020'!O110</f>
        <v>0</v>
      </c>
    </row>
    <row r="121" spans="2:4">
      <c r="B121" s="86" t="s">
        <v>231</v>
      </c>
      <c r="C121" s="22" t="s">
        <v>232</v>
      </c>
      <c r="D121" s="75">
        <f>'Periodisert budsjett 2020'!O111</f>
        <v>8967</v>
      </c>
    </row>
    <row r="122" spans="2:4">
      <c r="B122" s="86" t="s">
        <v>233</v>
      </c>
      <c r="C122" s="22" t="s">
        <v>234</v>
      </c>
      <c r="D122" s="75">
        <f>'Periodisert budsjett 2020'!O112</f>
        <v>1418</v>
      </c>
    </row>
    <row r="123" spans="2:4">
      <c r="B123" s="86" t="s">
        <v>235</v>
      </c>
      <c r="C123" s="22" t="s">
        <v>236</v>
      </c>
      <c r="D123" s="75">
        <f>'Periodisert budsjett 2020'!O113</f>
        <v>38800</v>
      </c>
    </row>
    <row r="124" spans="2:4" ht="15">
      <c r="B124" s="82">
        <v>7997</v>
      </c>
      <c r="C124" s="83" t="s">
        <v>318</v>
      </c>
      <c r="D124" s="84">
        <f>SUM(D82:D123)</f>
        <v>592872</v>
      </c>
    </row>
    <row r="125" spans="2:4" ht="15">
      <c r="B125" s="82">
        <v>7998</v>
      </c>
      <c r="C125" s="83" t="s">
        <v>240</v>
      </c>
      <c r="D125" s="84">
        <f>'Periodisert budsjett 2020'!O115</f>
        <v>7032975.5257816343</v>
      </c>
    </row>
    <row r="126" spans="2:4" ht="15">
      <c r="B126" s="90">
        <v>7999</v>
      </c>
      <c r="C126" s="91" t="s">
        <v>242</v>
      </c>
      <c r="D126" s="92">
        <f>'Periodisert budsjett 2020'!O116</f>
        <v>412586.47421836667</v>
      </c>
    </row>
    <row r="127" spans="2:4" ht="15">
      <c r="B127" s="80"/>
      <c r="C127" s="81"/>
      <c r="D127" s="75">
        <v>0</v>
      </c>
    </row>
    <row r="128" spans="2:4">
      <c r="B128" s="86" t="s">
        <v>243</v>
      </c>
      <c r="C128" s="22" t="s">
        <v>244</v>
      </c>
      <c r="D128" s="75">
        <f>'Periodisert budsjett 2020'!O117</f>
        <v>0</v>
      </c>
    </row>
    <row r="129" spans="2:4">
      <c r="B129" s="86" t="s">
        <v>245</v>
      </c>
      <c r="C129" s="22" t="s">
        <v>246</v>
      </c>
      <c r="D129" s="75">
        <f>'Periodisert budsjett 2020'!O118</f>
        <v>763</v>
      </c>
    </row>
    <row r="130" spans="2:4">
      <c r="B130" s="86" t="s">
        <v>247</v>
      </c>
      <c r="C130" s="22" t="s">
        <v>248</v>
      </c>
      <c r="D130" s="75">
        <f>'Periodisert budsjett 2020'!O119</f>
        <v>0</v>
      </c>
    </row>
    <row r="131" spans="2:4" ht="15">
      <c r="B131" s="80">
        <v>8099</v>
      </c>
      <c r="C131" s="81" t="s">
        <v>250</v>
      </c>
      <c r="D131" s="89">
        <f>'Periodisert budsjett 2020'!O120</f>
        <v>763</v>
      </c>
    </row>
    <row r="132" spans="2:4" ht="15">
      <c r="B132" s="80"/>
      <c r="C132" s="81"/>
      <c r="D132" s="75"/>
    </row>
    <row r="133" spans="2:4">
      <c r="B133" s="86" t="s">
        <v>251</v>
      </c>
      <c r="C133" s="22" t="s">
        <v>252</v>
      </c>
      <c r="D133" s="75">
        <f>'Periodisert budsjett 2020'!O121</f>
        <v>0</v>
      </c>
    </row>
    <row r="134" spans="2:4">
      <c r="B134" s="86" t="s">
        <v>253</v>
      </c>
      <c r="C134" s="22" t="s">
        <v>254</v>
      </c>
      <c r="D134" s="75">
        <f>'Periodisert budsjett 2020'!O122</f>
        <v>90940</v>
      </c>
    </row>
    <row r="135" spans="2:4">
      <c r="B135" s="86" t="s">
        <v>255</v>
      </c>
      <c r="C135" s="22" t="s">
        <v>256</v>
      </c>
      <c r="D135" s="75">
        <f>'Periodisert budsjett 2020'!O123</f>
        <v>0</v>
      </c>
    </row>
    <row r="136" spans="2:4" ht="15">
      <c r="B136" s="86">
        <v>8197</v>
      </c>
      <c r="C136" s="81" t="s">
        <v>258</v>
      </c>
      <c r="D136" s="89">
        <f>'Periodisert budsjett 2020'!O124</f>
        <v>90940</v>
      </c>
    </row>
    <row r="137" spans="2:4" ht="15">
      <c r="B137" s="82">
        <v>8198</v>
      </c>
      <c r="C137" s="83" t="s">
        <v>260</v>
      </c>
      <c r="D137" s="84"/>
    </row>
    <row r="138" spans="2:4" ht="15">
      <c r="B138" s="90">
        <v>8199</v>
      </c>
      <c r="C138" s="91" t="s">
        <v>302</v>
      </c>
      <c r="D138" s="93">
        <f>'Periodisert budsjett 2020'!O126</f>
        <v>322409.47421836667</v>
      </c>
    </row>
    <row r="139" spans="2:4">
      <c r="B139" s="94"/>
      <c r="C139" s="94"/>
      <c r="D139" s="95"/>
    </row>
    <row r="140" spans="2:4">
      <c r="B140" s="94"/>
      <c r="C140" s="94"/>
      <c r="D140" s="95"/>
    </row>
    <row r="141" spans="2:4">
      <c r="B141" s="94"/>
      <c r="C141" s="94"/>
      <c r="D141" s="95"/>
    </row>
    <row r="142" spans="2:4">
      <c r="B142" s="94"/>
      <c r="C142" s="94"/>
      <c r="D142" s="95"/>
    </row>
    <row r="143" spans="2:4">
      <c r="B143" s="94"/>
      <c r="C143" s="94"/>
      <c r="D143" s="95"/>
    </row>
    <row r="144" spans="2:4">
      <c r="B144" s="94"/>
      <c r="C144" s="94"/>
      <c r="D144" s="95"/>
    </row>
    <row r="145" spans="2:4">
      <c r="B145" s="94"/>
      <c r="C145" s="94"/>
      <c r="D145" s="95"/>
    </row>
    <row r="146" spans="2:4">
      <c r="B146" s="94"/>
      <c r="C146" s="94"/>
      <c r="D146" s="95"/>
    </row>
    <row r="147" spans="2:4">
      <c r="B147" s="94"/>
      <c r="C147" s="94"/>
      <c r="D147" s="95"/>
    </row>
    <row r="148" spans="2:4">
      <c r="B148" s="94"/>
      <c r="C148" s="94"/>
      <c r="D148" s="95"/>
    </row>
    <row r="149" spans="2:4">
      <c r="B149" s="94"/>
      <c r="C149" s="94"/>
      <c r="D149" s="95"/>
    </row>
    <row r="150" spans="2:4">
      <c r="B150" s="94"/>
      <c r="C150" s="94"/>
      <c r="D150" s="95"/>
    </row>
    <row r="151" spans="2:4">
      <c r="B151" s="94"/>
      <c r="C151" s="94"/>
      <c r="D151" s="95"/>
    </row>
    <row r="152" spans="2:4">
      <c r="B152" s="94"/>
      <c r="C152" s="94"/>
      <c r="D152" s="95"/>
    </row>
    <row r="153" spans="2:4">
      <c r="D153" s="95"/>
    </row>
    <row r="154" spans="2:4">
      <c r="D154" s="95"/>
    </row>
    <row r="155" spans="2:4">
      <c r="D155" s="95"/>
    </row>
    <row r="156" spans="2:4">
      <c r="D156" s="95"/>
    </row>
    <row r="157" spans="2:4">
      <c r="D157" s="95"/>
    </row>
    <row r="158" spans="2:4">
      <c r="D158" s="95"/>
    </row>
    <row r="159" spans="2:4">
      <c r="D159" s="95"/>
    </row>
    <row r="160" spans="2:4">
      <c r="D160" s="95"/>
    </row>
    <row r="161" spans="4:4">
      <c r="D161" s="95"/>
    </row>
    <row r="162" spans="4:4">
      <c r="D162" s="95"/>
    </row>
    <row r="163" spans="4:4">
      <c r="D163" s="95"/>
    </row>
    <row r="164" spans="4:4">
      <c r="D164" s="95"/>
    </row>
    <row r="165" spans="4:4">
      <c r="D165" s="95"/>
    </row>
    <row r="166" spans="4:4">
      <c r="D166" s="95"/>
    </row>
    <row r="167" spans="4:4">
      <c r="D167" s="95"/>
    </row>
    <row r="168" spans="4:4">
      <c r="D168" s="95"/>
    </row>
    <row r="169" spans="4:4">
      <c r="D169" s="95"/>
    </row>
    <row r="170" spans="4:4">
      <c r="D170" s="95"/>
    </row>
    <row r="171" spans="4:4">
      <c r="D171" s="95"/>
    </row>
    <row r="172" spans="4:4">
      <c r="D172" s="95"/>
    </row>
    <row r="173" spans="4:4">
      <c r="D173" s="95"/>
    </row>
    <row r="174" spans="4:4">
      <c r="D174" s="95"/>
    </row>
    <row r="175" spans="4:4">
      <c r="D175" s="95"/>
    </row>
    <row r="176" spans="4:4">
      <c r="D176" s="95"/>
    </row>
    <row r="177" spans="4:4">
      <c r="D177" s="95"/>
    </row>
    <row r="178" spans="4:4">
      <c r="D178" s="95"/>
    </row>
    <row r="179" spans="4:4">
      <c r="D179" s="95"/>
    </row>
    <row r="180" spans="4:4">
      <c r="D180" s="95"/>
    </row>
    <row r="181" spans="4:4">
      <c r="D181" s="95"/>
    </row>
    <row r="182" spans="4:4">
      <c r="D182" s="95"/>
    </row>
    <row r="183" spans="4:4">
      <c r="D183" s="95"/>
    </row>
    <row r="184" spans="4:4">
      <c r="D184" s="95"/>
    </row>
    <row r="185" spans="4:4">
      <c r="D185" s="95"/>
    </row>
    <row r="186" spans="4:4">
      <c r="D186" s="95"/>
    </row>
    <row r="187" spans="4:4">
      <c r="D187" s="95"/>
    </row>
    <row r="188" spans="4:4">
      <c r="D188" s="95"/>
    </row>
    <row r="189" spans="4:4">
      <c r="D189" s="95"/>
    </row>
    <row r="190" spans="4:4">
      <c r="D190" s="95"/>
    </row>
  </sheetData>
  <pageMargins left="0.7" right="0.7" top="0.75" bottom="0.75" header="0.3" footer="0.3"/>
  <pageSetup paperSize="9" orientation="portrait" r:id="rId1"/>
  <ignoredErrors>
    <ignoredError sqref="B6:B11 B14:B20 B33:C64 B71:B79 B82:C95 B128:B130 B133:B134 B97:C12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F24"/>
  <sheetViews>
    <sheetView workbookViewId="0">
      <selection activeCell="G17" sqref="G17"/>
    </sheetView>
  </sheetViews>
  <sheetFormatPr baseColWidth="10" defaultRowHeight="12.75"/>
  <cols>
    <col min="1" max="1" width="2.28515625" customWidth="1"/>
    <col min="2" max="2" width="29.28515625" customWidth="1"/>
    <col min="3" max="3" width="15.7109375" customWidth="1"/>
    <col min="4" max="6" width="16.42578125" customWidth="1"/>
  </cols>
  <sheetData>
    <row r="4" spans="2:6" ht="18.75">
      <c r="B4" s="94"/>
      <c r="C4" s="96" t="s">
        <v>303</v>
      </c>
      <c r="D4" s="97" t="s">
        <v>303</v>
      </c>
      <c r="E4" s="96" t="s">
        <v>303</v>
      </c>
      <c r="F4" s="96" t="s">
        <v>304</v>
      </c>
    </row>
    <row r="5" spans="2:6" ht="18.75">
      <c r="B5" s="98"/>
      <c r="C5" s="99">
        <v>2017</v>
      </c>
      <c r="D5" s="100">
        <v>2018</v>
      </c>
      <c r="E5" s="99">
        <v>2019</v>
      </c>
      <c r="F5" s="99">
        <v>2020</v>
      </c>
    </row>
    <row r="6" spans="2:6">
      <c r="B6" s="101" t="s">
        <v>305</v>
      </c>
      <c r="C6" s="102">
        <v>1106322</v>
      </c>
      <c r="D6" s="103">
        <v>1184631</v>
      </c>
      <c r="E6" s="344">
        <v>1223065</v>
      </c>
      <c r="F6" s="102">
        <f>(Sammenstilling!D12+Sammenstilling!D25)</f>
        <v>1477595</v>
      </c>
    </row>
    <row r="7" spans="2:6">
      <c r="B7" s="104" t="s">
        <v>306</v>
      </c>
      <c r="C7" s="102">
        <v>5237664</v>
      </c>
      <c r="D7" s="103">
        <v>5838386</v>
      </c>
      <c r="E7" s="344">
        <v>5945337</v>
      </c>
      <c r="F7" s="102">
        <f>Sammenstilling!D21</f>
        <v>5967967.0000000009</v>
      </c>
    </row>
    <row r="8" spans="2:6" ht="15">
      <c r="B8" s="105" t="s">
        <v>307</v>
      </c>
      <c r="C8" s="106">
        <f>SUM(C6:C7)</f>
        <v>6343986</v>
      </c>
      <c r="D8" s="106">
        <f>SUM(D6:D7)</f>
        <v>7023017</v>
      </c>
      <c r="E8" s="345">
        <f>SUM(E6:E7)</f>
        <v>7168402</v>
      </c>
      <c r="F8" s="106">
        <f>SUM(F6:F7)</f>
        <v>7445562.0000000009</v>
      </c>
    </row>
    <row r="9" spans="2:6">
      <c r="B9" s="104"/>
      <c r="C9" s="107"/>
      <c r="D9" s="108"/>
      <c r="E9" s="344"/>
      <c r="F9" s="109"/>
    </row>
    <row r="10" spans="2:6">
      <c r="B10" s="104" t="s">
        <v>308</v>
      </c>
      <c r="C10" s="107">
        <v>150677</v>
      </c>
      <c r="D10" s="107">
        <v>165990</v>
      </c>
      <c r="E10" s="344">
        <v>202258</v>
      </c>
      <c r="F10" s="109">
        <f>Sammenstilling!D31</f>
        <v>164781</v>
      </c>
    </row>
    <row r="11" spans="2:6">
      <c r="B11" s="104" t="s">
        <v>309</v>
      </c>
      <c r="C11" s="107">
        <v>5005000</v>
      </c>
      <c r="D11" s="107">
        <v>5587093</v>
      </c>
      <c r="E11" s="344">
        <v>6041837</v>
      </c>
      <c r="F11" s="109">
        <f>Sammenstilling!D65</f>
        <v>5874092.5257816343</v>
      </c>
    </row>
    <row r="12" spans="2:6">
      <c r="B12" s="104" t="s">
        <v>310</v>
      </c>
      <c r="C12" s="107">
        <v>26342</v>
      </c>
      <c r="D12" s="107">
        <v>38249</v>
      </c>
      <c r="E12" s="344">
        <v>29879</v>
      </c>
      <c r="F12" s="109">
        <f>Sammenstilling!D69</f>
        <v>68440</v>
      </c>
    </row>
    <row r="13" spans="2:6">
      <c r="B13" s="104" t="s">
        <v>311</v>
      </c>
      <c r="C13" s="107">
        <v>792306</v>
      </c>
      <c r="D13" s="110">
        <v>1061096</v>
      </c>
      <c r="E13" s="344">
        <v>1020725</v>
      </c>
      <c r="F13" s="109">
        <f>Sammenstilling!D80+Sammenstilling!D124</f>
        <v>925662</v>
      </c>
    </row>
    <row r="14" spans="2:6" ht="15">
      <c r="B14" s="105" t="s">
        <v>312</v>
      </c>
      <c r="C14" s="106">
        <f>SUM(C10:C13)</f>
        <v>5974325</v>
      </c>
      <c r="D14" s="106">
        <f>SUM(D10:D13)</f>
        <v>6852428</v>
      </c>
      <c r="E14" s="345">
        <f>SUM(E10:E13)</f>
        <v>7294699</v>
      </c>
      <c r="F14" s="106">
        <f>SUM(F10:F13)</f>
        <v>7032975.5257816343</v>
      </c>
    </row>
    <row r="15" spans="2:6">
      <c r="B15" s="104"/>
      <c r="C15" s="102"/>
      <c r="D15" s="103"/>
      <c r="E15" s="344"/>
      <c r="F15" s="102"/>
    </row>
    <row r="16" spans="2:6" ht="15">
      <c r="B16" s="105" t="s">
        <v>313</v>
      </c>
      <c r="C16" s="106">
        <f>C8-C14</f>
        <v>369661</v>
      </c>
      <c r="D16" s="106">
        <f>D8-D14</f>
        <v>170589</v>
      </c>
      <c r="E16" s="345">
        <f>E8-E14</f>
        <v>-126297</v>
      </c>
      <c r="F16" s="106">
        <f>F8-F14</f>
        <v>412586.47421836667</v>
      </c>
    </row>
    <row r="17" spans="2:6">
      <c r="B17" s="104"/>
      <c r="C17" s="102"/>
      <c r="D17" s="103"/>
      <c r="E17" s="344"/>
      <c r="F17" s="102"/>
    </row>
    <row r="18" spans="2:6">
      <c r="B18" s="104" t="s">
        <v>314</v>
      </c>
      <c r="C18" s="102">
        <v>2713</v>
      </c>
      <c r="D18" s="103">
        <v>2255</v>
      </c>
      <c r="E18" s="344">
        <v>572</v>
      </c>
      <c r="F18" s="102">
        <f>Sammenstilling!D131</f>
        <v>763</v>
      </c>
    </row>
    <row r="19" spans="2:6">
      <c r="B19" s="104" t="s">
        <v>315</v>
      </c>
      <c r="C19" s="102">
        <v>3611</v>
      </c>
      <c r="D19" s="103">
        <v>27316</v>
      </c>
      <c r="E19" s="344">
        <v>85846</v>
      </c>
      <c r="F19" s="102">
        <f>Sammenstilling!D136</f>
        <v>90940</v>
      </c>
    </row>
    <row r="20" spans="2:6">
      <c r="B20" s="104"/>
      <c r="C20" s="102"/>
      <c r="D20" s="103"/>
      <c r="E20" s="344"/>
      <c r="F20" s="102"/>
    </row>
    <row r="21" spans="2:6" ht="15">
      <c r="B21" s="111" t="s">
        <v>316</v>
      </c>
      <c r="C21" s="112">
        <f>C16+C18-C19</f>
        <v>368763</v>
      </c>
      <c r="D21" s="112">
        <f>D16+D18-D19</f>
        <v>145528</v>
      </c>
      <c r="E21" s="345">
        <f>E16+E18-E19</f>
        <v>-211571</v>
      </c>
      <c r="F21" s="112">
        <f>F16+F18-F19</f>
        <v>322409.47421836667</v>
      </c>
    </row>
    <row r="24" spans="2:6">
      <c r="B24" s="319" t="s">
        <v>908</v>
      </c>
      <c r="C24" s="319"/>
      <c r="D24" s="3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53465-4CF1-49FA-941A-A35FA1ACC22E}">
  <dimension ref="A1:E225"/>
  <sheetViews>
    <sheetView workbookViewId="0">
      <selection activeCell="A141" sqref="A141:B141"/>
    </sheetView>
  </sheetViews>
  <sheetFormatPr baseColWidth="10" defaultRowHeight="15"/>
  <cols>
    <col min="1" max="1" width="9.42578125" style="306" customWidth="1"/>
    <col min="2" max="2" width="43.5703125" style="245" customWidth="1"/>
    <col min="3" max="3" width="69" style="295" customWidth="1"/>
    <col min="4" max="16384" width="11.42578125" style="245"/>
  </cols>
  <sheetData>
    <row r="1" spans="1:3" ht="32.25" customHeight="1" thickBot="1">
      <c r="A1" s="242"/>
      <c r="B1" s="243" t="s">
        <v>404</v>
      </c>
      <c r="C1" s="244"/>
    </row>
    <row r="2" spans="1:3" ht="18" customHeight="1">
      <c r="A2" s="246" t="s">
        <v>405</v>
      </c>
      <c r="B2" s="247" t="s">
        <v>406</v>
      </c>
      <c r="C2" s="248" t="s">
        <v>407</v>
      </c>
    </row>
    <row r="3" spans="1:3" ht="18" customHeight="1">
      <c r="A3" s="249"/>
      <c r="B3" s="250" t="s">
        <v>408</v>
      </c>
      <c r="C3" s="251"/>
    </row>
    <row r="4" spans="1:3" ht="30.75" customHeight="1">
      <c r="A4" s="252">
        <v>1070</v>
      </c>
      <c r="B4" s="253" t="s">
        <v>409</v>
      </c>
      <c r="C4" s="254" t="s">
        <v>410</v>
      </c>
    </row>
    <row r="5" spans="1:3" ht="33.75" customHeight="1">
      <c r="A5" s="255">
        <v>1100</v>
      </c>
      <c r="B5" s="256" t="s">
        <v>411</v>
      </c>
      <c r="C5" s="257" t="s">
        <v>412</v>
      </c>
    </row>
    <row r="6" spans="1:3" ht="18" customHeight="1">
      <c r="A6" s="258">
        <v>1109</v>
      </c>
      <c r="B6" s="256" t="s">
        <v>413</v>
      </c>
      <c r="C6" s="257" t="s">
        <v>414</v>
      </c>
    </row>
    <row r="7" spans="1:3" ht="18" customHeight="1">
      <c r="A7" s="258">
        <v>1150</v>
      </c>
      <c r="B7" s="256" t="s">
        <v>415</v>
      </c>
      <c r="C7" s="257" t="s">
        <v>416</v>
      </c>
    </row>
    <row r="8" spans="1:3" ht="18" customHeight="1">
      <c r="A8" s="258">
        <v>1130</v>
      </c>
      <c r="B8" s="256" t="s">
        <v>417</v>
      </c>
      <c r="C8" s="259" t="s">
        <v>418</v>
      </c>
    </row>
    <row r="9" spans="1:3" ht="18" customHeight="1">
      <c r="A9" s="258">
        <v>1139</v>
      </c>
      <c r="B9" s="256" t="s">
        <v>419</v>
      </c>
      <c r="C9" s="257" t="s">
        <v>414</v>
      </c>
    </row>
    <row r="10" spans="1:3" ht="18" customHeight="1">
      <c r="A10" s="258">
        <v>1250</v>
      </c>
      <c r="B10" s="256" t="s">
        <v>420</v>
      </c>
      <c r="C10" s="257" t="s">
        <v>421</v>
      </c>
    </row>
    <row r="11" spans="1:3" ht="18" customHeight="1">
      <c r="A11" s="258">
        <v>1251</v>
      </c>
      <c r="B11" s="256" t="s">
        <v>422</v>
      </c>
      <c r="C11" s="257" t="s">
        <v>423</v>
      </c>
    </row>
    <row r="12" spans="1:3" ht="18" customHeight="1">
      <c r="A12" s="258">
        <v>1258</v>
      </c>
      <c r="B12" s="256" t="s">
        <v>424</v>
      </c>
      <c r="C12" s="257" t="s">
        <v>414</v>
      </c>
    </row>
    <row r="13" spans="1:3" ht="18" customHeight="1">
      <c r="A13" s="258">
        <v>1259</v>
      </c>
      <c r="B13" s="256" t="s">
        <v>425</v>
      </c>
      <c r="C13" s="257" t="s">
        <v>414</v>
      </c>
    </row>
    <row r="14" spans="1:3" ht="29.25" customHeight="1">
      <c r="A14" s="258">
        <v>1280</v>
      </c>
      <c r="B14" s="256" t="s">
        <v>426</v>
      </c>
      <c r="C14" s="257" t="s">
        <v>427</v>
      </c>
    </row>
    <row r="15" spans="1:3" ht="18" customHeight="1">
      <c r="A15" s="258">
        <v>1289</v>
      </c>
      <c r="B15" s="256" t="s">
        <v>428</v>
      </c>
      <c r="C15" s="257" t="s">
        <v>414</v>
      </c>
    </row>
    <row r="16" spans="1:3" ht="18" customHeight="1">
      <c r="A16" s="258">
        <v>1290</v>
      </c>
      <c r="B16" s="256" t="s">
        <v>429</v>
      </c>
      <c r="C16" s="257"/>
    </row>
    <row r="17" spans="1:3" ht="18" customHeight="1">
      <c r="A17" s="258">
        <v>1291</v>
      </c>
      <c r="B17" s="256" t="s">
        <v>430</v>
      </c>
      <c r="C17" s="257"/>
    </row>
    <row r="18" spans="1:3" ht="18" customHeight="1">
      <c r="A18" s="258">
        <v>1300</v>
      </c>
      <c r="B18" s="256" t="s">
        <v>431</v>
      </c>
      <c r="C18" s="257"/>
    </row>
    <row r="19" spans="1:3" ht="28.5" customHeight="1">
      <c r="A19" s="258">
        <v>1390</v>
      </c>
      <c r="B19" s="256" t="s">
        <v>432</v>
      </c>
      <c r="C19" s="257" t="s">
        <v>433</v>
      </c>
    </row>
    <row r="20" spans="1:3" ht="18" customHeight="1">
      <c r="A20" s="258">
        <v>1500</v>
      </c>
      <c r="B20" s="260" t="s">
        <v>434</v>
      </c>
      <c r="C20" s="254" t="s">
        <v>435</v>
      </c>
    </row>
    <row r="21" spans="1:3" ht="18" customHeight="1">
      <c r="A21" s="258">
        <v>1560</v>
      </c>
      <c r="B21" s="260" t="s">
        <v>436</v>
      </c>
      <c r="C21" s="254"/>
    </row>
    <row r="22" spans="1:3" ht="18" customHeight="1">
      <c r="A22" s="258">
        <v>1570</v>
      </c>
      <c r="B22" s="260" t="s">
        <v>437</v>
      </c>
      <c r="C22" s="254"/>
    </row>
    <row r="23" spans="1:3" ht="18" customHeight="1">
      <c r="A23" s="258">
        <v>1572</v>
      </c>
      <c r="B23" s="260" t="s">
        <v>438</v>
      </c>
      <c r="C23" s="254" t="s">
        <v>439</v>
      </c>
    </row>
    <row r="24" spans="1:3" ht="18" customHeight="1">
      <c r="A24" s="258">
        <v>1573</v>
      </c>
      <c r="B24" s="260" t="s">
        <v>440</v>
      </c>
      <c r="C24" s="254"/>
    </row>
    <row r="25" spans="1:3" ht="18" customHeight="1">
      <c r="A25" s="258">
        <v>1579</v>
      </c>
      <c r="B25" s="260" t="s">
        <v>441</v>
      </c>
      <c r="C25" s="254"/>
    </row>
    <row r="26" spans="1:3" ht="18" customHeight="1">
      <c r="A26" s="258">
        <v>1580</v>
      </c>
      <c r="B26" s="260" t="s">
        <v>442</v>
      </c>
      <c r="C26" s="254"/>
    </row>
    <row r="27" spans="1:3" ht="18" customHeight="1">
      <c r="A27" s="258">
        <v>1670</v>
      </c>
      <c r="B27" s="260" t="s">
        <v>443</v>
      </c>
      <c r="C27" s="254" t="s">
        <v>444</v>
      </c>
    </row>
    <row r="28" spans="1:3" ht="18" customHeight="1">
      <c r="A28" s="258">
        <v>1741</v>
      </c>
      <c r="B28" s="260" t="s">
        <v>445</v>
      </c>
      <c r="C28" s="254" t="s">
        <v>446</v>
      </c>
    </row>
    <row r="29" spans="1:3" ht="18" customHeight="1">
      <c r="A29" s="258">
        <v>1749</v>
      </c>
      <c r="B29" s="260" t="s">
        <v>447</v>
      </c>
      <c r="C29" s="254" t="s">
        <v>448</v>
      </c>
    </row>
    <row r="30" spans="1:3" ht="18" customHeight="1">
      <c r="A30" s="258">
        <v>1750</v>
      </c>
      <c r="B30" s="260" t="s">
        <v>449</v>
      </c>
      <c r="C30" s="254" t="s">
        <v>450</v>
      </c>
    </row>
    <row r="31" spans="1:3" ht="18" customHeight="1">
      <c r="A31" s="258">
        <v>1770</v>
      </c>
      <c r="B31" s="260" t="s">
        <v>451</v>
      </c>
      <c r="C31" s="254" t="s">
        <v>452</v>
      </c>
    </row>
    <row r="32" spans="1:3" ht="18" customHeight="1">
      <c r="A32" s="258">
        <v>1900</v>
      </c>
      <c r="B32" s="260" t="s">
        <v>453</v>
      </c>
      <c r="C32" s="254"/>
    </row>
    <row r="33" spans="1:3" ht="18" customHeight="1">
      <c r="A33" s="258">
        <v>1920</v>
      </c>
      <c r="B33" s="260" t="s">
        <v>454</v>
      </c>
      <c r="C33" s="254"/>
    </row>
    <row r="34" spans="1:3" ht="36" customHeight="1" thickBot="1">
      <c r="A34" s="261">
        <v>1950</v>
      </c>
      <c r="B34" s="262" t="s">
        <v>455</v>
      </c>
      <c r="C34" s="263" t="s">
        <v>456</v>
      </c>
    </row>
    <row r="35" spans="1:3" ht="18" customHeight="1">
      <c r="A35" s="264"/>
      <c r="B35" s="265" t="s">
        <v>457</v>
      </c>
      <c r="C35" s="266"/>
    </row>
    <row r="36" spans="1:3" ht="18" customHeight="1">
      <c r="A36" s="267">
        <v>2000</v>
      </c>
      <c r="B36" s="268" t="s">
        <v>458</v>
      </c>
      <c r="C36" s="269"/>
    </row>
    <row r="37" spans="1:3" ht="18" customHeight="1">
      <c r="A37" s="258">
        <v>2020</v>
      </c>
      <c r="B37" s="270" t="s">
        <v>459</v>
      </c>
      <c r="C37" s="254"/>
    </row>
    <row r="38" spans="1:3" ht="18" customHeight="1">
      <c r="A38" s="258">
        <v>2030</v>
      </c>
      <c r="B38" s="270" t="s">
        <v>460</v>
      </c>
      <c r="C38" s="254" t="s">
        <v>461</v>
      </c>
    </row>
    <row r="39" spans="1:3" ht="18" customHeight="1">
      <c r="A39" s="258">
        <v>2050</v>
      </c>
      <c r="B39" s="270" t="s">
        <v>462</v>
      </c>
      <c r="C39" s="254"/>
    </row>
    <row r="40" spans="1:3" ht="18" customHeight="1">
      <c r="A40" s="258">
        <v>2080</v>
      </c>
      <c r="B40" s="270" t="s">
        <v>463</v>
      </c>
      <c r="C40" s="254" t="s">
        <v>464</v>
      </c>
    </row>
    <row r="41" spans="1:3" ht="18" customHeight="1">
      <c r="A41" s="258">
        <v>2100</v>
      </c>
      <c r="B41" s="270" t="s">
        <v>465</v>
      </c>
      <c r="C41" s="254" t="s">
        <v>466</v>
      </c>
    </row>
    <row r="42" spans="1:3" ht="30">
      <c r="A42" s="258">
        <v>2120</v>
      </c>
      <c r="B42" s="270" t="s">
        <v>467</v>
      </c>
      <c r="C42" s="254" t="s">
        <v>468</v>
      </c>
    </row>
    <row r="43" spans="1:3" ht="18" customHeight="1">
      <c r="A43" s="258">
        <v>2240</v>
      </c>
      <c r="B43" s="270" t="s">
        <v>469</v>
      </c>
      <c r="C43" s="254"/>
    </row>
    <row r="44" spans="1:3" ht="18" customHeight="1">
      <c r="A44" s="258">
        <v>2250</v>
      </c>
      <c r="B44" s="270" t="s">
        <v>470</v>
      </c>
      <c r="C44" s="254"/>
    </row>
    <row r="45" spans="1:3" ht="18" customHeight="1">
      <c r="A45" s="258">
        <v>2260</v>
      </c>
      <c r="B45" s="270" t="s">
        <v>471</v>
      </c>
      <c r="C45" s="254"/>
    </row>
    <row r="46" spans="1:3" ht="18" customHeight="1">
      <c r="A46" s="258">
        <v>2360</v>
      </c>
      <c r="B46" s="270" t="s">
        <v>472</v>
      </c>
      <c r="C46" s="254"/>
    </row>
    <row r="47" spans="1:3" ht="18" customHeight="1">
      <c r="A47" s="258">
        <v>2400</v>
      </c>
      <c r="B47" s="270" t="s">
        <v>473</v>
      </c>
      <c r="C47" s="254" t="s">
        <v>474</v>
      </c>
    </row>
    <row r="48" spans="1:3" ht="18" customHeight="1">
      <c r="A48" s="258">
        <v>2500</v>
      </c>
      <c r="B48" s="270" t="s">
        <v>475</v>
      </c>
      <c r="C48" s="254" t="s">
        <v>476</v>
      </c>
    </row>
    <row r="49" spans="1:3" ht="34.5" customHeight="1">
      <c r="A49" s="258">
        <v>2510</v>
      </c>
      <c r="B49" s="270" t="s">
        <v>477</v>
      </c>
      <c r="C49" s="254" t="s">
        <v>478</v>
      </c>
    </row>
    <row r="50" spans="1:3" ht="18" customHeight="1">
      <c r="A50" s="258">
        <v>2540</v>
      </c>
      <c r="B50" s="270" t="s">
        <v>479</v>
      </c>
      <c r="C50" s="254" t="s">
        <v>480</v>
      </c>
    </row>
    <row r="51" spans="1:3" ht="30">
      <c r="A51" s="258">
        <v>2600</v>
      </c>
      <c r="B51" s="270" t="s">
        <v>481</v>
      </c>
      <c r="C51" s="254" t="s">
        <v>482</v>
      </c>
    </row>
    <row r="52" spans="1:3" ht="18" customHeight="1">
      <c r="A52" s="258">
        <v>2610</v>
      </c>
      <c r="B52" s="270" t="s">
        <v>483</v>
      </c>
      <c r="C52" s="254" t="s">
        <v>484</v>
      </c>
    </row>
    <row r="53" spans="1:3" ht="32.25" customHeight="1">
      <c r="A53" s="258">
        <v>2650</v>
      </c>
      <c r="B53" s="270" t="s">
        <v>485</v>
      </c>
      <c r="C53" s="254" t="s">
        <v>486</v>
      </c>
    </row>
    <row r="54" spans="1:3" ht="45">
      <c r="A54" s="258">
        <v>2690</v>
      </c>
      <c r="B54" s="270" t="s">
        <v>487</v>
      </c>
      <c r="C54" s="254" t="s">
        <v>488</v>
      </c>
    </row>
    <row r="55" spans="1:3" ht="18" customHeight="1">
      <c r="A55" s="258">
        <v>2700</v>
      </c>
      <c r="B55" s="270" t="s">
        <v>489</v>
      </c>
      <c r="C55" s="254"/>
    </row>
    <row r="56" spans="1:3" ht="18" customHeight="1">
      <c r="A56" s="258">
        <v>2710</v>
      </c>
      <c r="B56" s="270" t="s">
        <v>490</v>
      </c>
      <c r="C56" s="271">
        <v>0.25</v>
      </c>
    </row>
    <row r="57" spans="1:3" ht="18" customHeight="1">
      <c r="A57" s="258">
        <v>2711</v>
      </c>
      <c r="B57" s="270" t="s">
        <v>491</v>
      </c>
      <c r="C57" s="271">
        <v>0.15</v>
      </c>
    </row>
    <row r="58" spans="1:3" ht="18" customHeight="1">
      <c r="A58" s="258">
        <v>2712</v>
      </c>
      <c r="B58" s="270" t="s">
        <v>492</v>
      </c>
      <c r="C58" s="271">
        <v>0.12</v>
      </c>
    </row>
    <row r="59" spans="1:3" ht="30">
      <c r="A59" s="258">
        <v>2740</v>
      </c>
      <c r="B59" s="270" t="s">
        <v>493</v>
      </c>
      <c r="C59" s="254" t="s">
        <v>494</v>
      </c>
    </row>
    <row r="60" spans="1:3" ht="18" customHeight="1">
      <c r="A60" s="258">
        <v>2771</v>
      </c>
      <c r="B60" s="270" t="s">
        <v>495</v>
      </c>
      <c r="C60" s="272" t="s">
        <v>496</v>
      </c>
    </row>
    <row r="61" spans="1:3" ht="18" customHeight="1">
      <c r="A61" s="258">
        <v>2785</v>
      </c>
      <c r="B61" s="270" t="s">
        <v>497</v>
      </c>
      <c r="C61" s="273" t="s">
        <v>498</v>
      </c>
    </row>
    <row r="62" spans="1:3" ht="18" customHeight="1">
      <c r="A62" s="258">
        <v>2800</v>
      </c>
      <c r="B62" s="270" t="s">
        <v>499</v>
      </c>
      <c r="C62" s="254" t="s">
        <v>500</v>
      </c>
    </row>
    <row r="63" spans="1:3" ht="18" customHeight="1">
      <c r="A63" s="258">
        <v>2910</v>
      </c>
      <c r="B63" s="270" t="s">
        <v>501</v>
      </c>
      <c r="C63" s="254" t="s">
        <v>502</v>
      </c>
    </row>
    <row r="64" spans="1:3" ht="18" customHeight="1">
      <c r="A64" s="258">
        <v>2930</v>
      </c>
      <c r="B64" s="270" t="s">
        <v>503</v>
      </c>
      <c r="C64" s="254"/>
    </row>
    <row r="65" spans="1:3" ht="18" customHeight="1">
      <c r="A65" s="258">
        <v>2941</v>
      </c>
      <c r="B65" s="270" t="s">
        <v>504</v>
      </c>
      <c r="C65" s="254" t="s">
        <v>505</v>
      </c>
    </row>
    <row r="66" spans="1:3" ht="18" customHeight="1">
      <c r="A66" s="258">
        <v>2945</v>
      </c>
      <c r="B66" s="245" t="s">
        <v>506</v>
      </c>
      <c r="C66" s="254"/>
    </row>
    <row r="67" spans="1:3" ht="18" customHeight="1">
      <c r="A67" s="258">
        <v>2946</v>
      </c>
      <c r="B67" s="245" t="s">
        <v>507</v>
      </c>
      <c r="C67" s="254"/>
    </row>
    <row r="68" spans="1:3" ht="30">
      <c r="A68" s="258">
        <v>2950</v>
      </c>
      <c r="B68" s="270" t="s">
        <v>508</v>
      </c>
      <c r="C68" s="254" t="s">
        <v>509</v>
      </c>
    </row>
    <row r="69" spans="1:3" ht="18" customHeight="1">
      <c r="A69" s="258">
        <v>2960</v>
      </c>
      <c r="B69" s="270" t="s">
        <v>510</v>
      </c>
      <c r="C69" s="254" t="s">
        <v>511</v>
      </c>
    </row>
    <row r="70" spans="1:3" ht="18" customHeight="1">
      <c r="A70" s="258">
        <v>2965</v>
      </c>
      <c r="B70" s="270" t="s">
        <v>512</v>
      </c>
      <c r="C70" s="254" t="s">
        <v>513</v>
      </c>
    </row>
    <row r="71" spans="1:3" ht="18" customHeight="1" thickBot="1">
      <c r="A71" s="261">
        <v>2990</v>
      </c>
      <c r="B71" s="274" t="s">
        <v>514</v>
      </c>
      <c r="C71" s="263"/>
    </row>
    <row r="72" spans="1:3" ht="18" customHeight="1" thickBot="1">
      <c r="A72" s="275"/>
      <c r="B72" s="276" t="s">
        <v>515</v>
      </c>
      <c r="C72" s="277"/>
    </row>
    <row r="73" spans="1:3" ht="18" customHeight="1">
      <c r="A73" s="267"/>
      <c r="B73" s="278" t="s">
        <v>378</v>
      </c>
      <c r="C73" s="279"/>
    </row>
    <row r="74" spans="1:3" ht="18" customHeight="1">
      <c r="A74" s="258">
        <v>3220</v>
      </c>
      <c r="B74" s="270" t="s">
        <v>378</v>
      </c>
      <c r="C74" s="254" t="s">
        <v>516</v>
      </c>
    </row>
    <row r="75" spans="1:3" ht="30">
      <c r="A75" s="258">
        <v>3229</v>
      </c>
      <c r="B75" s="270" t="s">
        <v>517</v>
      </c>
      <c r="C75" s="254" t="s">
        <v>518</v>
      </c>
    </row>
    <row r="76" spans="1:3" ht="18" customHeight="1">
      <c r="A76" s="258">
        <v>3230</v>
      </c>
      <c r="B76" s="270" t="s">
        <v>519</v>
      </c>
      <c r="C76" s="254" t="s">
        <v>520</v>
      </c>
    </row>
    <row r="77" spans="1:3" ht="18" customHeight="1">
      <c r="A77" s="258">
        <v>3232</v>
      </c>
      <c r="B77" s="270" t="s">
        <v>521</v>
      </c>
      <c r="C77" s="254" t="s">
        <v>522</v>
      </c>
    </row>
    <row r="78" spans="1:3" ht="18" customHeight="1">
      <c r="A78" s="258">
        <v>3233</v>
      </c>
      <c r="B78" s="270" t="s">
        <v>523</v>
      </c>
      <c r="C78" s="254" t="s">
        <v>522</v>
      </c>
    </row>
    <row r="79" spans="1:3" ht="18" customHeight="1">
      <c r="A79" s="258">
        <v>3265</v>
      </c>
      <c r="B79" s="270" t="s">
        <v>524</v>
      </c>
      <c r="C79" s="272" t="s">
        <v>522</v>
      </c>
    </row>
    <row r="80" spans="1:3" ht="18" customHeight="1">
      <c r="A80" s="258">
        <v>3270</v>
      </c>
      <c r="B80" s="270" t="s">
        <v>525</v>
      </c>
      <c r="C80" s="272" t="s">
        <v>522</v>
      </c>
    </row>
    <row r="81" spans="1:3" ht="18" customHeight="1">
      <c r="A81" s="258">
        <v>3280</v>
      </c>
      <c r="B81" s="270" t="s">
        <v>526</v>
      </c>
      <c r="C81" s="254" t="s">
        <v>527</v>
      </c>
    </row>
    <row r="82" spans="1:3" ht="18" customHeight="1">
      <c r="A82" s="258">
        <v>3290</v>
      </c>
      <c r="B82" s="270" t="s">
        <v>528</v>
      </c>
      <c r="C82" s="254" t="s">
        <v>529</v>
      </c>
    </row>
    <row r="83" spans="1:3" ht="18" customHeight="1">
      <c r="A83" s="258">
        <v>3295</v>
      </c>
      <c r="B83" s="270" t="s">
        <v>507</v>
      </c>
      <c r="C83" s="254"/>
    </row>
    <row r="84" spans="1:3" ht="18" customHeight="1">
      <c r="A84" s="258"/>
      <c r="B84" s="280" t="s">
        <v>306</v>
      </c>
      <c r="C84" s="281"/>
    </row>
    <row r="85" spans="1:3" s="282" customFormat="1" ht="18" customHeight="1">
      <c r="A85" s="258">
        <v>3450</v>
      </c>
      <c r="B85" s="270" t="s">
        <v>530</v>
      </c>
      <c r="C85" s="254" t="s">
        <v>531</v>
      </c>
    </row>
    <row r="86" spans="1:3" s="282" customFormat="1" ht="18" customHeight="1">
      <c r="A86" s="258">
        <v>3451</v>
      </c>
      <c r="B86" s="270" t="s">
        <v>532</v>
      </c>
      <c r="C86" s="254"/>
    </row>
    <row r="87" spans="1:3" s="282" customFormat="1" ht="30.75">
      <c r="A87" s="258">
        <v>3452</v>
      </c>
      <c r="B87" s="254" t="s">
        <v>533</v>
      </c>
      <c r="C87" s="254"/>
    </row>
    <row r="88" spans="1:3" s="282" customFormat="1" ht="18" customHeight="1">
      <c r="A88" s="258">
        <v>3455</v>
      </c>
      <c r="B88" s="270" t="s">
        <v>534</v>
      </c>
      <c r="C88" s="254"/>
    </row>
    <row r="89" spans="1:3" ht="18" customHeight="1">
      <c r="A89" s="258">
        <v>3460</v>
      </c>
      <c r="B89" s="270" t="s">
        <v>535</v>
      </c>
      <c r="C89" s="254" t="s">
        <v>536</v>
      </c>
    </row>
    <row r="90" spans="1:3" ht="18" customHeight="1">
      <c r="A90" s="258">
        <v>3465</v>
      </c>
      <c r="B90" s="270" t="s">
        <v>537</v>
      </c>
      <c r="C90" s="254"/>
    </row>
    <row r="91" spans="1:3" ht="18" customHeight="1">
      <c r="A91" s="258">
        <v>3470</v>
      </c>
      <c r="B91" s="270" t="s">
        <v>538</v>
      </c>
      <c r="C91" s="254"/>
    </row>
    <row r="92" spans="1:3" ht="18" customHeight="1">
      <c r="A92" s="258">
        <v>3490</v>
      </c>
      <c r="B92" s="270" t="s">
        <v>539</v>
      </c>
      <c r="C92" s="254"/>
    </row>
    <row r="93" spans="1:3" ht="18" customHeight="1">
      <c r="A93" s="258">
        <v>3498</v>
      </c>
      <c r="B93" s="270" t="s">
        <v>540</v>
      </c>
      <c r="C93" s="254"/>
    </row>
    <row r="94" spans="1:3" ht="63" customHeight="1">
      <c r="A94" s="283" t="s">
        <v>541</v>
      </c>
      <c r="B94" s="284" t="s">
        <v>540</v>
      </c>
      <c r="C94" s="285" t="s">
        <v>542</v>
      </c>
    </row>
    <row r="95" spans="1:3" ht="18.75" customHeight="1">
      <c r="A95" s="286"/>
      <c r="B95" s="287" t="s">
        <v>543</v>
      </c>
      <c r="C95" s="288"/>
    </row>
    <row r="96" spans="1:3" ht="18.75" customHeight="1">
      <c r="A96" s="258">
        <v>3900</v>
      </c>
      <c r="B96" s="270" t="s">
        <v>543</v>
      </c>
      <c r="C96" s="289"/>
    </row>
    <row r="97" spans="1:3" ht="18" customHeight="1" thickBot="1">
      <c r="A97" s="286">
        <v>3905</v>
      </c>
      <c r="B97" s="290" t="s">
        <v>544</v>
      </c>
      <c r="C97" s="291"/>
    </row>
    <row r="98" spans="1:3" ht="18" customHeight="1" thickBot="1">
      <c r="A98" s="275"/>
      <c r="B98" s="276" t="s">
        <v>545</v>
      </c>
      <c r="C98" s="277"/>
    </row>
    <row r="99" spans="1:3" ht="18" customHeight="1">
      <c r="A99" s="292"/>
      <c r="B99" s="293" t="s">
        <v>546</v>
      </c>
      <c r="C99" s="294"/>
    </row>
    <row r="100" spans="1:3" ht="18" customHeight="1">
      <c r="A100" s="258">
        <v>4210</v>
      </c>
      <c r="B100" s="270" t="s">
        <v>547</v>
      </c>
      <c r="C100" s="254" t="s">
        <v>548</v>
      </c>
    </row>
    <row r="101" spans="1:3" ht="18" customHeight="1">
      <c r="A101" s="258">
        <v>4215</v>
      </c>
      <c r="B101" s="270" t="s">
        <v>549</v>
      </c>
      <c r="C101" s="254" t="s">
        <v>550</v>
      </c>
    </row>
    <row r="102" spans="1:3" ht="18" customHeight="1" thickBot="1">
      <c r="A102" s="258">
        <v>4220</v>
      </c>
      <c r="B102" s="274" t="s">
        <v>551</v>
      </c>
      <c r="C102" s="263" t="s">
        <v>552</v>
      </c>
    </row>
    <row r="103" spans="1:3" ht="18" customHeight="1" thickBot="1">
      <c r="A103" s="258">
        <v>4230</v>
      </c>
      <c r="B103" s="274" t="s">
        <v>553</v>
      </c>
      <c r="C103" s="263" t="s">
        <v>554</v>
      </c>
    </row>
    <row r="104" spans="1:3" ht="18" customHeight="1">
      <c r="A104" s="258"/>
      <c r="B104" s="287" t="s">
        <v>555</v>
      </c>
      <c r="C104" s="288"/>
    </row>
    <row r="105" spans="1:3" ht="18" customHeight="1">
      <c r="A105" s="258">
        <v>5000</v>
      </c>
      <c r="B105" s="270" t="s">
        <v>556</v>
      </c>
      <c r="C105" s="254" t="s">
        <v>557</v>
      </c>
    </row>
    <row r="106" spans="1:3" ht="18" customHeight="1">
      <c r="A106" s="258">
        <v>5002</v>
      </c>
      <c r="B106" s="270" t="s">
        <v>558</v>
      </c>
      <c r="C106" s="254" t="s">
        <v>559</v>
      </c>
    </row>
    <row r="107" spans="1:3" ht="18" customHeight="1">
      <c r="A107" s="258">
        <v>5010</v>
      </c>
      <c r="B107" s="270" t="s">
        <v>560</v>
      </c>
      <c r="C107" s="254"/>
    </row>
    <row r="108" spans="1:3" ht="18" customHeight="1">
      <c r="A108" s="258">
        <v>5011</v>
      </c>
      <c r="B108" s="270" t="s">
        <v>561</v>
      </c>
      <c r="C108" s="254"/>
    </row>
    <row r="109" spans="1:3" ht="18" customHeight="1">
      <c r="A109" s="258">
        <v>5014</v>
      </c>
      <c r="B109" s="270" t="s">
        <v>562</v>
      </c>
      <c r="C109" s="254"/>
    </row>
    <row r="110" spans="1:3" ht="18" customHeight="1">
      <c r="A110" s="258">
        <v>5020</v>
      </c>
      <c r="B110" s="270" t="s">
        <v>563</v>
      </c>
      <c r="C110" s="254"/>
    </row>
    <row r="111" spans="1:3" ht="18" customHeight="1">
      <c r="A111" s="258">
        <v>5030</v>
      </c>
      <c r="B111" s="270" t="s">
        <v>564</v>
      </c>
      <c r="C111" s="254"/>
    </row>
    <row r="112" spans="1:3" ht="18" customHeight="1">
      <c r="A112" s="258">
        <v>5045</v>
      </c>
      <c r="B112" s="270" t="s">
        <v>506</v>
      </c>
      <c r="C112" s="254"/>
    </row>
    <row r="113" spans="1:3" ht="18" customHeight="1">
      <c r="A113" s="258">
        <v>5100</v>
      </c>
      <c r="B113" s="270" t="s">
        <v>565</v>
      </c>
      <c r="C113" s="254" t="s">
        <v>566</v>
      </c>
    </row>
    <row r="114" spans="1:3" ht="18" customHeight="1">
      <c r="A114" s="258">
        <v>5160</v>
      </c>
      <c r="B114" s="270" t="s">
        <v>567</v>
      </c>
      <c r="C114" s="254"/>
    </row>
    <row r="115" spans="1:3" ht="18" customHeight="1">
      <c r="A115" s="258"/>
      <c r="B115" s="270"/>
      <c r="C115" s="254"/>
    </row>
    <row r="116" spans="1:3" ht="18" customHeight="1">
      <c r="A116" s="258">
        <v>5190</v>
      </c>
      <c r="B116" s="270" t="s">
        <v>568</v>
      </c>
      <c r="C116" s="254" t="s">
        <v>569</v>
      </c>
    </row>
    <row r="117" spans="1:3" ht="18" customHeight="1">
      <c r="A117" s="258">
        <v>5210</v>
      </c>
      <c r="B117" s="270" t="s">
        <v>570</v>
      </c>
      <c r="C117" s="254"/>
    </row>
    <row r="118" spans="1:3" ht="18" customHeight="1">
      <c r="A118" s="258">
        <v>5250</v>
      </c>
      <c r="B118" s="270" t="s">
        <v>571</v>
      </c>
      <c r="C118" s="254" t="s">
        <v>572</v>
      </c>
    </row>
    <row r="119" spans="1:3" ht="30" customHeight="1">
      <c r="A119" s="258">
        <v>5251</v>
      </c>
      <c r="B119" s="254" t="s">
        <v>573</v>
      </c>
      <c r="C119" s="254"/>
    </row>
    <row r="120" spans="1:3" ht="30" customHeight="1">
      <c r="A120" s="258">
        <v>5280</v>
      </c>
      <c r="B120" s="254" t="s">
        <v>574</v>
      </c>
      <c r="C120" s="254"/>
    </row>
    <row r="121" spans="1:3" ht="18" customHeight="1">
      <c r="A121" s="258">
        <v>5290</v>
      </c>
      <c r="B121" s="270" t="s">
        <v>575</v>
      </c>
      <c r="C121" s="254"/>
    </row>
    <row r="122" spans="1:3" ht="30">
      <c r="A122" s="258">
        <v>5295</v>
      </c>
      <c r="B122" s="295" t="s">
        <v>576</v>
      </c>
      <c r="C122" s="254"/>
    </row>
    <row r="123" spans="1:3" ht="18" customHeight="1">
      <c r="A123" s="258">
        <v>5330</v>
      </c>
      <c r="B123" s="270" t="s">
        <v>577</v>
      </c>
      <c r="C123" s="254"/>
    </row>
    <row r="124" spans="1:3" ht="18" customHeight="1">
      <c r="A124" s="258">
        <v>5401</v>
      </c>
      <c r="B124" s="270" t="s">
        <v>578</v>
      </c>
      <c r="C124" s="254"/>
    </row>
    <row r="125" spans="1:3" ht="18" customHeight="1">
      <c r="A125" s="258">
        <v>5405</v>
      </c>
      <c r="B125" s="270" t="s">
        <v>579</v>
      </c>
      <c r="C125" s="254"/>
    </row>
    <row r="126" spans="1:3" ht="18" customHeight="1">
      <c r="A126" s="258">
        <v>5425</v>
      </c>
      <c r="B126" s="270" t="s">
        <v>580</v>
      </c>
      <c r="C126" s="254" t="s">
        <v>581</v>
      </c>
    </row>
    <row r="127" spans="1:3" ht="18" customHeight="1">
      <c r="A127" s="258">
        <v>5426</v>
      </c>
      <c r="B127" s="270" t="s">
        <v>582</v>
      </c>
      <c r="C127" s="296" t="s">
        <v>583</v>
      </c>
    </row>
    <row r="128" spans="1:3" ht="18" customHeight="1">
      <c r="A128" s="258">
        <v>5427</v>
      </c>
      <c r="B128" s="270" t="s">
        <v>584</v>
      </c>
      <c r="C128" s="296" t="s">
        <v>585</v>
      </c>
    </row>
    <row r="129" spans="1:5" ht="18" customHeight="1">
      <c r="A129" s="258">
        <v>5428</v>
      </c>
      <c r="B129" s="270" t="s">
        <v>586</v>
      </c>
      <c r="C129" s="296" t="s">
        <v>585</v>
      </c>
    </row>
    <row r="130" spans="1:5" ht="18" customHeight="1">
      <c r="A130" s="258">
        <v>5500</v>
      </c>
      <c r="B130" s="270" t="s">
        <v>587</v>
      </c>
      <c r="C130" s="254" t="s">
        <v>588</v>
      </c>
    </row>
    <row r="131" spans="1:5" ht="18" customHeight="1">
      <c r="A131" s="258">
        <v>5510</v>
      </c>
      <c r="B131" s="270" t="s">
        <v>589</v>
      </c>
      <c r="C131" s="254"/>
    </row>
    <row r="132" spans="1:5" ht="18" customHeight="1">
      <c r="A132" s="258">
        <v>5520</v>
      </c>
      <c r="B132" s="270" t="s">
        <v>590</v>
      </c>
      <c r="C132" s="254"/>
    </row>
    <row r="133" spans="1:5" ht="18" customHeight="1">
      <c r="A133" s="258">
        <v>5800</v>
      </c>
      <c r="B133" s="270" t="s">
        <v>591</v>
      </c>
      <c r="C133" s="254"/>
    </row>
    <row r="134" spans="1:5" ht="18" customHeight="1">
      <c r="A134" s="258">
        <v>5810</v>
      </c>
      <c r="B134" s="270" t="s">
        <v>592</v>
      </c>
      <c r="C134" s="254"/>
    </row>
    <row r="135" spans="1:5" ht="18" customHeight="1">
      <c r="A135" s="258">
        <v>5811</v>
      </c>
      <c r="B135" s="270" t="s">
        <v>593</v>
      </c>
      <c r="C135" s="254"/>
    </row>
    <row r="136" spans="1:5" ht="18" customHeight="1">
      <c r="A136" s="258">
        <v>5820</v>
      </c>
      <c r="B136" s="270" t="s">
        <v>594</v>
      </c>
      <c r="C136" s="254"/>
    </row>
    <row r="137" spans="1:5" ht="18" customHeight="1">
      <c r="A137" s="258">
        <v>5821</v>
      </c>
      <c r="B137" s="270" t="s">
        <v>595</v>
      </c>
      <c r="C137" s="254"/>
    </row>
    <row r="138" spans="1:5" ht="30">
      <c r="A138" s="258">
        <v>5890</v>
      </c>
      <c r="B138" s="257" t="s">
        <v>596</v>
      </c>
      <c r="C138" s="254"/>
    </row>
    <row r="139" spans="1:5" ht="30">
      <c r="A139" s="258">
        <v>5891</v>
      </c>
      <c r="B139" s="257" t="s">
        <v>597</v>
      </c>
      <c r="C139" s="254" t="s">
        <v>598</v>
      </c>
    </row>
    <row r="140" spans="1:5">
      <c r="A140" s="258">
        <v>5892</v>
      </c>
      <c r="B140" s="257" t="s">
        <v>599</v>
      </c>
      <c r="C140" s="254"/>
    </row>
    <row r="141" spans="1:5">
      <c r="A141" s="258">
        <v>5898</v>
      </c>
      <c r="B141" s="257" t="s">
        <v>600</v>
      </c>
      <c r="C141" s="254"/>
    </row>
    <row r="142" spans="1:5" ht="18" customHeight="1">
      <c r="A142" s="258">
        <v>5900</v>
      </c>
      <c r="B142" s="270" t="s">
        <v>601</v>
      </c>
      <c r="C142" s="254" t="s">
        <v>602</v>
      </c>
    </row>
    <row r="143" spans="1:5" ht="18" customHeight="1">
      <c r="A143" s="258">
        <v>5910</v>
      </c>
      <c r="B143" s="270" t="s">
        <v>603</v>
      </c>
      <c r="C143" s="254" t="s">
        <v>604</v>
      </c>
    </row>
    <row r="144" spans="1:5" ht="18" customHeight="1">
      <c r="A144" s="258">
        <v>5920</v>
      </c>
      <c r="B144" s="270" t="s">
        <v>605</v>
      </c>
      <c r="C144" s="254" t="s">
        <v>572</v>
      </c>
      <c r="E144" s="297"/>
    </row>
    <row r="145" spans="1:5" ht="18" customHeight="1">
      <c r="A145" s="258">
        <v>5930</v>
      </c>
      <c r="B145" s="270" t="s">
        <v>606</v>
      </c>
      <c r="C145" s="254"/>
      <c r="E145" s="297"/>
    </row>
    <row r="146" spans="1:5" ht="18" customHeight="1">
      <c r="A146" s="258">
        <v>5940</v>
      </c>
      <c r="B146" s="270" t="s">
        <v>607</v>
      </c>
      <c r="C146" s="254"/>
    </row>
    <row r="147" spans="1:5" ht="18" customHeight="1">
      <c r="A147" s="258">
        <v>5941</v>
      </c>
      <c r="B147" s="270" t="s">
        <v>608</v>
      </c>
      <c r="C147" s="254" t="s">
        <v>572</v>
      </c>
    </row>
    <row r="148" spans="1:5" ht="18" customHeight="1">
      <c r="A148" s="258">
        <v>5942</v>
      </c>
      <c r="B148" s="270" t="s">
        <v>609</v>
      </c>
      <c r="C148" s="254" t="s">
        <v>572</v>
      </c>
    </row>
    <row r="149" spans="1:5" ht="18" customHeight="1">
      <c r="A149" s="258">
        <v>5943</v>
      </c>
      <c r="B149" s="270" t="s">
        <v>610</v>
      </c>
      <c r="C149" s="254"/>
    </row>
    <row r="150" spans="1:5" ht="18" customHeight="1" thickBot="1">
      <c r="A150" s="261">
        <v>5990</v>
      </c>
      <c r="B150" s="274" t="s">
        <v>611</v>
      </c>
      <c r="C150" s="263" t="s">
        <v>612</v>
      </c>
    </row>
    <row r="151" spans="1:5" ht="20.25" customHeight="1">
      <c r="A151" s="292"/>
      <c r="B151" s="293" t="s">
        <v>613</v>
      </c>
      <c r="C151" s="294"/>
    </row>
    <row r="152" spans="1:5">
      <c r="A152" s="258">
        <v>6000</v>
      </c>
      <c r="B152" s="270" t="s">
        <v>614</v>
      </c>
      <c r="C152" s="254" t="s">
        <v>615</v>
      </c>
    </row>
    <row r="153" spans="1:5">
      <c r="A153" s="258">
        <v>6010</v>
      </c>
      <c r="B153" s="270" t="s">
        <v>616</v>
      </c>
      <c r="C153" s="254" t="s">
        <v>617</v>
      </c>
    </row>
    <row r="154" spans="1:5">
      <c r="A154" s="258">
        <v>6015</v>
      </c>
      <c r="B154" s="270" t="s">
        <v>618</v>
      </c>
      <c r="C154" s="254"/>
    </row>
    <row r="155" spans="1:5" ht="19.5" customHeight="1">
      <c r="A155" s="258"/>
      <c r="B155" s="280" t="s">
        <v>619</v>
      </c>
      <c r="C155" s="298"/>
    </row>
    <row r="156" spans="1:5" ht="18" customHeight="1">
      <c r="A156" s="258">
        <v>6300</v>
      </c>
      <c r="B156" s="270" t="s">
        <v>620</v>
      </c>
      <c r="C156" s="254" t="s">
        <v>621</v>
      </c>
    </row>
    <row r="157" spans="1:5" ht="18" customHeight="1">
      <c r="A157" s="258">
        <v>6310</v>
      </c>
      <c r="B157" s="270" t="s">
        <v>622</v>
      </c>
      <c r="C157" s="254" t="s">
        <v>623</v>
      </c>
    </row>
    <row r="158" spans="1:5" ht="18" customHeight="1">
      <c r="A158" s="258">
        <v>6320</v>
      </c>
      <c r="B158" s="270" t="s">
        <v>624</v>
      </c>
      <c r="C158" s="254" t="s">
        <v>625</v>
      </c>
    </row>
    <row r="159" spans="1:5" ht="18" customHeight="1">
      <c r="A159" s="258">
        <v>6340</v>
      </c>
      <c r="B159" s="270" t="s">
        <v>626</v>
      </c>
      <c r="C159" s="254" t="s">
        <v>627</v>
      </c>
    </row>
    <row r="160" spans="1:5" ht="45">
      <c r="A160" s="283">
        <v>6360</v>
      </c>
      <c r="B160" s="284" t="s">
        <v>628</v>
      </c>
      <c r="C160" s="285" t="s">
        <v>629</v>
      </c>
    </row>
    <row r="161" spans="1:3" ht="18" customHeight="1">
      <c r="A161" s="283">
        <v>6361</v>
      </c>
      <c r="B161" s="284" t="s">
        <v>630</v>
      </c>
      <c r="C161" s="285" t="s">
        <v>631</v>
      </c>
    </row>
    <row r="162" spans="1:3" ht="18" customHeight="1">
      <c r="A162" s="258">
        <v>6370</v>
      </c>
      <c r="B162" s="270" t="s">
        <v>632</v>
      </c>
      <c r="C162" s="254"/>
    </row>
    <row r="163" spans="1:3" ht="18" customHeight="1">
      <c r="A163" s="258">
        <v>6380</v>
      </c>
      <c r="B163" s="270" t="s">
        <v>633</v>
      </c>
      <c r="C163" s="254" t="s">
        <v>634</v>
      </c>
    </row>
    <row r="164" spans="1:3" ht="18" customHeight="1">
      <c r="A164" s="258">
        <v>6390</v>
      </c>
      <c r="B164" s="270" t="s">
        <v>635</v>
      </c>
      <c r="C164" s="254"/>
    </row>
    <row r="165" spans="1:3" ht="18" customHeight="1">
      <c r="A165" s="258">
        <v>6400</v>
      </c>
      <c r="B165" s="270" t="s">
        <v>636</v>
      </c>
      <c r="C165" s="254" t="s">
        <v>637</v>
      </c>
    </row>
    <row r="166" spans="1:3" ht="18" customHeight="1">
      <c r="A166" s="258"/>
      <c r="B166" s="280" t="s">
        <v>638</v>
      </c>
      <c r="C166" s="298"/>
    </row>
    <row r="167" spans="1:3" ht="18" customHeight="1">
      <c r="A167" s="283">
        <v>6500</v>
      </c>
      <c r="B167" s="284" t="s">
        <v>639</v>
      </c>
      <c r="C167" s="285" t="s">
        <v>640</v>
      </c>
    </row>
    <row r="168" spans="1:3" ht="18" customHeight="1">
      <c r="A168" s="283">
        <v>6540</v>
      </c>
      <c r="B168" s="284" t="s">
        <v>641</v>
      </c>
      <c r="C168" s="285" t="s">
        <v>642</v>
      </c>
    </row>
    <row r="169" spans="1:3" ht="18" customHeight="1">
      <c r="A169" s="283">
        <v>6550</v>
      </c>
      <c r="B169" s="284" t="s">
        <v>643</v>
      </c>
      <c r="C169" s="285" t="s">
        <v>644</v>
      </c>
    </row>
    <row r="170" spans="1:3" ht="18" customHeight="1">
      <c r="A170" s="283">
        <v>6560</v>
      </c>
      <c r="B170" s="284" t="s">
        <v>645</v>
      </c>
      <c r="C170" s="285" t="s">
        <v>646</v>
      </c>
    </row>
    <row r="171" spans="1:3" ht="18" customHeight="1">
      <c r="A171" s="258">
        <v>6570</v>
      </c>
      <c r="B171" s="270" t="s">
        <v>647</v>
      </c>
      <c r="C171" s="254" t="s">
        <v>648</v>
      </c>
    </row>
    <row r="172" spans="1:3" ht="18" customHeight="1">
      <c r="A172" s="258">
        <v>6572</v>
      </c>
      <c r="B172" s="270" t="s">
        <v>649</v>
      </c>
      <c r="C172" s="254" t="s">
        <v>650</v>
      </c>
    </row>
    <row r="173" spans="1:3" ht="18" customHeight="1">
      <c r="A173" s="283">
        <v>6600</v>
      </c>
      <c r="B173" s="284" t="s">
        <v>651</v>
      </c>
      <c r="C173" s="285" t="s">
        <v>652</v>
      </c>
    </row>
    <row r="174" spans="1:3" ht="18" customHeight="1">
      <c r="A174" s="258">
        <v>6610</v>
      </c>
      <c r="B174" s="270" t="s">
        <v>653</v>
      </c>
      <c r="C174" s="254" t="s">
        <v>654</v>
      </c>
    </row>
    <row r="175" spans="1:3" ht="18" customHeight="1">
      <c r="A175" s="258">
        <v>6620</v>
      </c>
      <c r="B175" s="270" t="s">
        <v>655</v>
      </c>
      <c r="C175" s="254" t="s">
        <v>656</v>
      </c>
    </row>
    <row r="176" spans="1:3" ht="18" customHeight="1">
      <c r="A176" s="258">
        <v>6695</v>
      </c>
      <c r="B176" s="270" t="s">
        <v>657</v>
      </c>
      <c r="C176" s="254"/>
    </row>
    <row r="177" spans="1:3" ht="18" customHeight="1">
      <c r="A177" s="258">
        <v>6701</v>
      </c>
      <c r="B177" s="270" t="s">
        <v>658</v>
      </c>
      <c r="C177" s="254" t="s">
        <v>659</v>
      </c>
    </row>
    <row r="178" spans="1:3" ht="18" customHeight="1">
      <c r="A178" s="258">
        <v>6705</v>
      </c>
      <c r="B178" s="270" t="s">
        <v>660</v>
      </c>
      <c r="C178" s="254" t="s">
        <v>661</v>
      </c>
    </row>
    <row r="179" spans="1:3" s="273" customFormat="1" ht="18" customHeight="1">
      <c r="A179" s="258">
        <v>6730</v>
      </c>
      <c r="B179" s="270" t="s">
        <v>662</v>
      </c>
      <c r="C179" s="254" t="s">
        <v>663</v>
      </c>
    </row>
    <row r="180" spans="1:3" s="273" customFormat="1" ht="18" customHeight="1">
      <c r="A180" s="258">
        <v>6790</v>
      </c>
      <c r="B180" s="270" t="s">
        <v>664</v>
      </c>
      <c r="C180" s="254" t="s">
        <v>665</v>
      </c>
    </row>
    <row r="181" spans="1:3" ht="18" customHeight="1">
      <c r="A181" s="258">
        <v>6800</v>
      </c>
      <c r="B181" s="270" t="s">
        <v>666</v>
      </c>
      <c r="C181" s="254" t="s">
        <v>667</v>
      </c>
    </row>
    <row r="182" spans="1:3" ht="18" customHeight="1">
      <c r="A182" s="283">
        <v>6811</v>
      </c>
      <c r="B182" s="284" t="s">
        <v>668</v>
      </c>
      <c r="C182" s="285" t="s">
        <v>669</v>
      </c>
    </row>
    <row r="183" spans="1:3" ht="15.75" customHeight="1">
      <c r="A183" s="299">
        <v>6840</v>
      </c>
      <c r="B183" s="270" t="s">
        <v>670</v>
      </c>
      <c r="C183" s="254" t="s">
        <v>671</v>
      </c>
    </row>
    <row r="184" spans="1:3" ht="30">
      <c r="A184" s="283">
        <v>6860</v>
      </c>
      <c r="B184" s="284" t="s">
        <v>672</v>
      </c>
      <c r="C184" s="285" t="s">
        <v>673</v>
      </c>
    </row>
    <row r="185" spans="1:3" ht="18" customHeight="1">
      <c r="A185" s="258">
        <v>6901</v>
      </c>
      <c r="B185" s="270" t="s">
        <v>674</v>
      </c>
      <c r="C185" s="254" t="s">
        <v>675</v>
      </c>
    </row>
    <row r="186" spans="1:3" ht="18" customHeight="1">
      <c r="A186" s="258">
        <v>6903</v>
      </c>
      <c r="B186" s="270" t="s">
        <v>676</v>
      </c>
      <c r="C186" s="272" t="s">
        <v>677</v>
      </c>
    </row>
    <row r="187" spans="1:3" ht="18" customHeight="1">
      <c r="A187" s="258">
        <v>6910</v>
      </c>
      <c r="B187" s="270" t="s">
        <v>678</v>
      </c>
      <c r="C187" s="254" t="s">
        <v>679</v>
      </c>
    </row>
    <row r="188" spans="1:3" ht="18" customHeight="1" thickBot="1">
      <c r="A188" s="261">
        <v>6940</v>
      </c>
      <c r="B188" s="274" t="s">
        <v>680</v>
      </c>
      <c r="C188" s="263" t="s">
        <v>681</v>
      </c>
    </row>
    <row r="189" spans="1:3" ht="18" customHeight="1">
      <c r="A189" s="292">
        <v>7000</v>
      </c>
      <c r="B189" s="290" t="s">
        <v>682</v>
      </c>
      <c r="C189" s="300"/>
    </row>
    <row r="190" spans="1:3" ht="18" customHeight="1">
      <c r="A190" s="267">
        <v>7020</v>
      </c>
      <c r="B190" s="268" t="s">
        <v>683</v>
      </c>
      <c r="C190" s="269" t="s">
        <v>684</v>
      </c>
    </row>
    <row r="191" spans="1:3" ht="18" customHeight="1">
      <c r="A191" s="267">
        <v>7040</v>
      </c>
      <c r="B191" s="268" t="s">
        <v>685</v>
      </c>
      <c r="C191" s="269"/>
    </row>
    <row r="192" spans="1:3" ht="18" customHeight="1">
      <c r="A192" s="258">
        <v>7100</v>
      </c>
      <c r="B192" s="270" t="s">
        <v>686</v>
      </c>
      <c r="C192" s="254" t="s">
        <v>687</v>
      </c>
    </row>
    <row r="193" spans="1:3" ht="18" customHeight="1">
      <c r="A193" s="258">
        <v>7101</v>
      </c>
      <c r="B193" s="270" t="s">
        <v>688</v>
      </c>
      <c r="C193" s="254"/>
    </row>
    <row r="194" spans="1:3" ht="18" customHeight="1">
      <c r="A194" s="258">
        <v>7130</v>
      </c>
      <c r="B194" s="270" t="s">
        <v>689</v>
      </c>
      <c r="C194" s="254" t="s">
        <v>690</v>
      </c>
    </row>
    <row r="195" spans="1:3" ht="45" customHeight="1">
      <c r="A195" s="283">
        <v>7140</v>
      </c>
      <c r="B195" s="284" t="s">
        <v>691</v>
      </c>
      <c r="C195" s="285" t="s">
        <v>692</v>
      </c>
    </row>
    <row r="196" spans="1:3" ht="18" customHeight="1">
      <c r="A196" s="258">
        <v>7150</v>
      </c>
      <c r="B196" s="270" t="s">
        <v>693</v>
      </c>
      <c r="C196" s="254" t="s">
        <v>694</v>
      </c>
    </row>
    <row r="197" spans="1:3" ht="18" customHeight="1">
      <c r="A197" s="258">
        <v>7160</v>
      </c>
      <c r="B197" s="270" t="s">
        <v>695</v>
      </c>
      <c r="C197" s="254" t="s">
        <v>694</v>
      </c>
    </row>
    <row r="198" spans="1:3" ht="18" customHeight="1">
      <c r="A198" s="258">
        <v>7323</v>
      </c>
      <c r="B198" s="270" t="s">
        <v>696</v>
      </c>
      <c r="C198" s="254" t="s">
        <v>697</v>
      </c>
    </row>
    <row r="199" spans="1:3" ht="18" customHeight="1">
      <c r="A199" s="258">
        <v>7321</v>
      </c>
      <c r="B199" s="270" t="s">
        <v>698</v>
      </c>
      <c r="C199" s="254" t="s">
        <v>699</v>
      </c>
    </row>
    <row r="200" spans="1:3" ht="18" customHeight="1">
      <c r="A200" s="258">
        <v>7400</v>
      </c>
      <c r="B200" s="270" t="s">
        <v>700</v>
      </c>
      <c r="C200" s="254" t="s">
        <v>701</v>
      </c>
    </row>
    <row r="201" spans="1:3" ht="18" customHeight="1">
      <c r="A201" s="258">
        <v>7410</v>
      </c>
      <c r="B201" s="270" t="s">
        <v>702</v>
      </c>
      <c r="C201" s="254"/>
    </row>
    <row r="202" spans="1:3" ht="18" customHeight="1">
      <c r="A202" s="258">
        <v>7411</v>
      </c>
      <c r="B202" s="270" t="s">
        <v>703</v>
      </c>
      <c r="C202" s="254" t="s">
        <v>704</v>
      </c>
    </row>
    <row r="203" spans="1:3" ht="18" customHeight="1">
      <c r="A203" s="258">
        <v>7412</v>
      </c>
      <c r="B203" s="270" t="s">
        <v>705</v>
      </c>
      <c r="C203" s="254"/>
    </row>
    <row r="204" spans="1:3" ht="18" customHeight="1">
      <c r="A204" s="258">
        <v>7495</v>
      </c>
      <c r="B204" s="270" t="s">
        <v>706</v>
      </c>
      <c r="C204" s="254" t="s">
        <v>707</v>
      </c>
    </row>
    <row r="205" spans="1:3" ht="18" customHeight="1">
      <c r="A205" s="258">
        <v>7500</v>
      </c>
      <c r="B205" s="270" t="s">
        <v>708</v>
      </c>
      <c r="C205" s="254" t="s">
        <v>709</v>
      </c>
    </row>
    <row r="206" spans="1:3" ht="18" customHeight="1">
      <c r="A206" s="258">
        <v>7700</v>
      </c>
      <c r="B206" s="270" t="s">
        <v>710</v>
      </c>
      <c r="C206" s="254" t="s">
        <v>711</v>
      </c>
    </row>
    <row r="207" spans="1:3" ht="18" customHeight="1">
      <c r="A207" s="258">
        <v>7750</v>
      </c>
      <c r="B207" s="270" t="s">
        <v>712</v>
      </c>
      <c r="C207" s="254"/>
    </row>
    <row r="208" spans="1:3" ht="18" customHeight="1">
      <c r="A208" s="258">
        <v>7770</v>
      </c>
      <c r="B208" s="270" t="s">
        <v>713</v>
      </c>
      <c r="C208" s="254" t="s">
        <v>714</v>
      </c>
    </row>
    <row r="209" spans="1:3" ht="18" customHeight="1">
      <c r="A209" s="258">
        <v>7790</v>
      </c>
      <c r="B209" s="270" t="s">
        <v>715</v>
      </c>
      <c r="C209" s="254"/>
    </row>
    <row r="210" spans="1:3" ht="15.75" thickBot="1">
      <c r="A210" s="261">
        <v>7798</v>
      </c>
      <c r="B210" s="274" t="s">
        <v>716</v>
      </c>
      <c r="C210" s="263" t="s">
        <v>717</v>
      </c>
    </row>
    <row r="211" spans="1:3" ht="18" customHeight="1">
      <c r="A211" s="267">
        <v>8040</v>
      </c>
      <c r="B211" s="301" t="s">
        <v>718</v>
      </c>
      <c r="C211" s="302" t="s">
        <v>719</v>
      </c>
    </row>
    <row r="212" spans="1:3" ht="18" customHeight="1">
      <c r="A212" s="258">
        <v>8050</v>
      </c>
      <c r="B212" s="303" t="s">
        <v>720</v>
      </c>
      <c r="C212" s="257" t="s">
        <v>721</v>
      </c>
    </row>
    <row r="213" spans="1:3" ht="18" customHeight="1">
      <c r="A213" s="258">
        <v>8055</v>
      </c>
      <c r="B213" s="303" t="s">
        <v>722</v>
      </c>
      <c r="C213" s="257" t="s">
        <v>723</v>
      </c>
    </row>
    <row r="214" spans="1:3" ht="18" customHeight="1">
      <c r="A214" s="258">
        <v>8059</v>
      </c>
      <c r="B214" s="303" t="s">
        <v>724</v>
      </c>
      <c r="C214" s="257"/>
    </row>
    <row r="215" spans="1:3" ht="18" customHeight="1">
      <c r="A215" s="258">
        <v>8140</v>
      </c>
      <c r="B215" s="303" t="s">
        <v>725</v>
      </c>
      <c r="C215" s="257" t="s">
        <v>726</v>
      </c>
    </row>
    <row r="216" spans="1:3" ht="18" customHeight="1">
      <c r="A216" s="258">
        <v>8150</v>
      </c>
      <c r="B216" s="303" t="s">
        <v>727</v>
      </c>
      <c r="C216" s="257" t="s">
        <v>728</v>
      </c>
    </row>
    <row r="217" spans="1:3" ht="18" customHeight="1">
      <c r="A217" s="258">
        <v>8151</v>
      </c>
      <c r="B217" s="303" t="s">
        <v>729</v>
      </c>
      <c r="C217" s="257" t="s">
        <v>730</v>
      </c>
    </row>
    <row r="218" spans="1:3" ht="18" customHeight="1">
      <c r="A218" s="258">
        <v>8155</v>
      </c>
      <c r="B218" s="303" t="s">
        <v>731</v>
      </c>
      <c r="C218" s="257" t="s">
        <v>732</v>
      </c>
    </row>
    <row r="219" spans="1:3" ht="18" customHeight="1">
      <c r="A219" s="258">
        <v>8159</v>
      </c>
      <c r="B219" s="303" t="s">
        <v>733</v>
      </c>
      <c r="C219" s="257"/>
    </row>
    <row r="220" spans="1:3" ht="18" customHeight="1">
      <c r="A220" s="258">
        <v>8179</v>
      </c>
      <c r="B220" s="303" t="s">
        <v>734</v>
      </c>
      <c r="C220" s="257"/>
    </row>
    <row r="221" spans="1:3" ht="18" customHeight="1">
      <c r="A221" s="258">
        <v>8300</v>
      </c>
      <c r="B221" s="304" t="s">
        <v>735</v>
      </c>
      <c r="C221" s="305"/>
    </row>
    <row r="222" spans="1:3">
      <c r="A222" s="258">
        <v>8320</v>
      </c>
      <c r="B222" s="303" t="s">
        <v>736</v>
      </c>
      <c r="C222" s="257"/>
    </row>
    <row r="223" spans="1:3">
      <c r="A223" s="258">
        <v>8960</v>
      </c>
      <c r="B223" s="303" t="s">
        <v>737</v>
      </c>
      <c r="C223" s="257"/>
    </row>
    <row r="224" spans="1:3">
      <c r="A224" s="258">
        <v>8961</v>
      </c>
      <c r="B224" s="303" t="s">
        <v>738</v>
      </c>
      <c r="C224" s="257"/>
    </row>
    <row r="225" spans="1:3">
      <c r="A225" s="258">
        <v>8990</v>
      </c>
      <c r="B225" s="303" t="s">
        <v>739</v>
      </c>
      <c r="C225" s="25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08227-DEC0-41AE-BCD8-A16C2959F791}">
  <dimension ref="A1:S155"/>
  <sheetViews>
    <sheetView topLeftCell="A46" workbookViewId="0">
      <selection activeCell="D118" sqref="D118"/>
    </sheetView>
  </sheetViews>
  <sheetFormatPr baseColWidth="10" defaultRowHeight="12.75"/>
  <cols>
    <col min="1" max="1" width="19.7109375" customWidth="1"/>
    <col min="3" max="3" width="14.28515625" customWidth="1"/>
    <col min="16" max="16" width="11.42578125" style="23"/>
    <col min="19" max="19" width="18.5703125" customWidth="1"/>
  </cols>
  <sheetData>
    <row r="1" spans="1:16">
      <c r="A1" s="126" t="s">
        <v>323</v>
      </c>
      <c r="B1" s="127" t="s">
        <v>324</v>
      </c>
      <c r="C1" s="127" t="s">
        <v>323</v>
      </c>
      <c r="D1" s="128" t="s">
        <v>6</v>
      </c>
      <c r="E1" s="128" t="s">
        <v>7</v>
      </c>
      <c r="F1" s="128" t="s">
        <v>8</v>
      </c>
      <c r="G1" s="128" t="s">
        <v>9</v>
      </c>
      <c r="H1" s="128" t="s">
        <v>10</v>
      </c>
      <c r="I1" s="128" t="s">
        <v>11</v>
      </c>
      <c r="J1" s="128" t="s">
        <v>12</v>
      </c>
      <c r="K1" s="128" t="s">
        <v>13</v>
      </c>
      <c r="L1" s="128" t="s">
        <v>14</v>
      </c>
      <c r="M1" s="128" t="s">
        <v>15</v>
      </c>
      <c r="N1" s="128" t="s">
        <v>16</v>
      </c>
      <c r="O1" s="171" t="s">
        <v>17</v>
      </c>
      <c r="P1" s="136"/>
    </row>
    <row r="2" spans="1:16">
      <c r="A2" s="126" t="s">
        <v>325</v>
      </c>
      <c r="B2" s="126">
        <v>0</v>
      </c>
      <c r="C2" s="130">
        <v>2019</v>
      </c>
      <c r="D2" s="178"/>
      <c r="E2" s="131">
        <f t="shared" ref="E2:O2" si="0">D2</f>
        <v>0</v>
      </c>
      <c r="F2" s="131">
        <f t="shared" si="0"/>
        <v>0</v>
      </c>
      <c r="G2" s="131">
        <f t="shared" si="0"/>
        <v>0</v>
      </c>
      <c r="H2" s="131">
        <f t="shared" si="0"/>
        <v>0</v>
      </c>
      <c r="I2" s="131">
        <f t="shared" si="0"/>
        <v>0</v>
      </c>
      <c r="J2" s="131">
        <f t="shared" si="0"/>
        <v>0</v>
      </c>
      <c r="K2" s="131">
        <f t="shared" si="0"/>
        <v>0</v>
      </c>
      <c r="L2" s="131">
        <f t="shared" si="0"/>
        <v>0</v>
      </c>
      <c r="M2" s="131">
        <f t="shared" si="0"/>
        <v>0</v>
      </c>
      <c r="N2" s="131">
        <f t="shared" si="0"/>
        <v>0</v>
      </c>
      <c r="O2" s="172">
        <f t="shared" si="0"/>
        <v>0</v>
      </c>
      <c r="P2" s="174"/>
    </row>
    <row r="3" spans="1:16">
      <c r="A3" s="126"/>
      <c r="B3" s="126">
        <v>1</v>
      </c>
      <c r="C3" s="127" t="str">
        <f>$C$2-B3&amp;" etter 1.12."</f>
        <v>2018 etter 1.12.</v>
      </c>
      <c r="D3" s="178"/>
      <c r="E3" s="131">
        <f t="shared" ref="E3:O3" si="1">D3</f>
        <v>0</v>
      </c>
      <c r="F3" s="131">
        <f t="shared" si="1"/>
        <v>0</v>
      </c>
      <c r="G3" s="131">
        <f t="shared" si="1"/>
        <v>0</v>
      </c>
      <c r="H3" s="131">
        <f t="shared" si="1"/>
        <v>0</v>
      </c>
      <c r="I3" s="131">
        <f t="shared" si="1"/>
        <v>0</v>
      </c>
      <c r="J3" s="131">
        <f t="shared" si="1"/>
        <v>0</v>
      </c>
      <c r="K3" s="131">
        <f t="shared" si="1"/>
        <v>0</v>
      </c>
      <c r="L3" s="131">
        <f t="shared" si="1"/>
        <v>0</v>
      </c>
      <c r="M3" s="131">
        <f t="shared" si="1"/>
        <v>0</v>
      </c>
      <c r="N3" s="131">
        <f t="shared" si="1"/>
        <v>0</v>
      </c>
      <c r="O3" s="172">
        <f t="shared" si="1"/>
        <v>0</v>
      </c>
      <c r="P3" s="174"/>
    </row>
    <row r="4" spans="1:16">
      <c r="A4" s="126"/>
      <c r="B4" s="126">
        <v>1</v>
      </c>
      <c r="C4" s="127" t="str">
        <f>$C$2-B4&amp;" før 1.12."</f>
        <v>2018 før 1.12.</v>
      </c>
      <c r="D4" s="178"/>
      <c r="E4" s="131">
        <f t="shared" ref="E4:J49" si="2">D4</f>
        <v>0</v>
      </c>
      <c r="F4" s="131">
        <f t="shared" si="2"/>
        <v>0</v>
      </c>
      <c r="G4" s="131">
        <f t="shared" si="2"/>
        <v>0</v>
      </c>
      <c r="H4" s="131">
        <f t="shared" si="2"/>
        <v>0</v>
      </c>
      <c r="I4" s="131">
        <f t="shared" si="2"/>
        <v>0</v>
      </c>
      <c r="J4" s="131">
        <f t="shared" si="2"/>
        <v>0</v>
      </c>
      <c r="K4" s="131">
        <f t="shared" ref="K4:O49" si="3">J4</f>
        <v>0</v>
      </c>
      <c r="L4" s="131">
        <f t="shared" si="3"/>
        <v>0</v>
      </c>
      <c r="M4" s="131">
        <f t="shared" si="3"/>
        <v>0</v>
      </c>
      <c r="N4" s="131">
        <f t="shared" si="3"/>
        <v>0</v>
      </c>
      <c r="O4" s="172">
        <f t="shared" si="3"/>
        <v>0</v>
      </c>
      <c r="P4" s="174"/>
    </row>
    <row r="5" spans="1:16">
      <c r="A5" s="126"/>
      <c r="B5" s="126">
        <v>2</v>
      </c>
      <c r="C5" s="127">
        <f t="shared" ref="C5:C10" si="4">$C$2-B5</f>
        <v>2017</v>
      </c>
      <c r="D5" s="178"/>
      <c r="E5" s="131">
        <f t="shared" si="2"/>
        <v>0</v>
      </c>
      <c r="F5" s="131">
        <f t="shared" si="2"/>
        <v>0</v>
      </c>
      <c r="G5" s="131">
        <f t="shared" si="2"/>
        <v>0</v>
      </c>
      <c r="H5" s="131">
        <f t="shared" si="2"/>
        <v>0</v>
      </c>
      <c r="I5" s="131">
        <f t="shared" si="2"/>
        <v>0</v>
      </c>
      <c r="J5" s="131">
        <f t="shared" si="2"/>
        <v>0</v>
      </c>
      <c r="K5" s="131">
        <f t="shared" si="3"/>
        <v>0</v>
      </c>
      <c r="L5" s="131">
        <f t="shared" si="3"/>
        <v>0</v>
      </c>
      <c r="M5" s="131">
        <f t="shared" si="3"/>
        <v>0</v>
      </c>
      <c r="N5" s="131">
        <f t="shared" si="3"/>
        <v>0</v>
      </c>
      <c r="O5" s="172">
        <f t="shared" si="3"/>
        <v>0</v>
      </c>
      <c r="P5" s="174"/>
    </row>
    <row r="6" spans="1:16">
      <c r="A6" s="126"/>
      <c r="B6" s="126">
        <v>3</v>
      </c>
      <c r="C6" s="127">
        <f t="shared" si="4"/>
        <v>2016</v>
      </c>
      <c r="D6" s="178"/>
      <c r="E6" s="131">
        <f t="shared" si="2"/>
        <v>0</v>
      </c>
      <c r="F6" s="131">
        <f t="shared" si="2"/>
        <v>0</v>
      </c>
      <c r="G6" s="131">
        <f t="shared" si="2"/>
        <v>0</v>
      </c>
      <c r="H6" s="131">
        <f t="shared" si="2"/>
        <v>0</v>
      </c>
      <c r="I6" s="131">
        <f t="shared" si="2"/>
        <v>0</v>
      </c>
      <c r="J6" s="131">
        <f t="shared" si="2"/>
        <v>0</v>
      </c>
      <c r="K6" s="131">
        <f t="shared" si="3"/>
        <v>0</v>
      </c>
      <c r="L6" s="131">
        <f t="shared" si="3"/>
        <v>0</v>
      </c>
      <c r="M6" s="131">
        <f t="shared" si="3"/>
        <v>0</v>
      </c>
      <c r="N6" s="131">
        <f t="shared" si="3"/>
        <v>0</v>
      </c>
      <c r="O6" s="172">
        <f t="shared" si="3"/>
        <v>0</v>
      </c>
      <c r="P6" s="174"/>
    </row>
    <row r="7" spans="1:16">
      <c r="A7" s="126"/>
      <c r="B7" s="126">
        <v>4</v>
      </c>
      <c r="C7" s="127">
        <f t="shared" si="4"/>
        <v>2015</v>
      </c>
      <c r="D7" s="178"/>
      <c r="E7" s="131">
        <f t="shared" si="2"/>
        <v>0</v>
      </c>
      <c r="F7" s="131">
        <f t="shared" si="2"/>
        <v>0</v>
      </c>
      <c r="G7" s="131">
        <f t="shared" si="2"/>
        <v>0</v>
      </c>
      <c r="H7" s="131">
        <f t="shared" si="2"/>
        <v>0</v>
      </c>
      <c r="I7" s="131">
        <f t="shared" si="2"/>
        <v>0</v>
      </c>
      <c r="J7" s="131">
        <f t="shared" si="2"/>
        <v>0</v>
      </c>
      <c r="K7" s="131">
        <f t="shared" si="3"/>
        <v>0</v>
      </c>
      <c r="L7" s="131">
        <f t="shared" si="3"/>
        <v>0</v>
      </c>
      <c r="M7" s="131">
        <f t="shared" si="3"/>
        <v>0</v>
      </c>
      <c r="N7" s="131">
        <f t="shared" si="3"/>
        <v>0</v>
      </c>
      <c r="O7" s="172">
        <f t="shared" si="3"/>
        <v>0</v>
      </c>
      <c r="P7" s="174"/>
    </row>
    <row r="8" spans="1:16">
      <c r="A8" s="126"/>
      <c r="B8" s="126">
        <v>5</v>
      </c>
      <c r="C8" s="127">
        <f t="shared" si="4"/>
        <v>2014</v>
      </c>
      <c r="D8" s="178"/>
      <c r="E8" s="131">
        <f t="shared" si="2"/>
        <v>0</v>
      </c>
      <c r="F8" s="131">
        <f t="shared" si="2"/>
        <v>0</v>
      </c>
      <c r="G8" s="131">
        <f t="shared" si="2"/>
        <v>0</v>
      </c>
      <c r="H8" s="131">
        <f t="shared" si="2"/>
        <v>0</v>
      </c>
      <c r="I8" s="131">
        <f t="shared" si="2"/>
        <v>0</v>
      </c>
      <c r="J8" s="131">
        <f t="shared" si="2"/>
        <v>0</v>
      </c>
      <c r="K8" s="131">
        <f t="shared" si="3"/>
        <v>0</v>
      </c>
      <c r="L8" s="131">
        <f t="shared" si="3"/>
        <v>0</v>
      </c>
      <c r="M8" s="131">
        <f t="shared" si="3"/>
        <v>0</v>
      </c>
      <c r="N8" s="131">
        <f t="shared" si="3"/>
        <v>0</v>
      </c>
      <c r="O8" s="172">
        <f t="shared" si="3"/>
        <v>0</v>
      </c>
      <c r="P8" s="174"/>
    </row>
    <row r="9" spans="1:16">
      <c r="A9" s="132"/>
      <c r="B9" s="132">
        <v>6</v>
      </c>
      <c r="C9" s="133">
        <f t="shared" si="4"/>
        <v>2013</v>
      </c>
      <c r="D9" s="178"/>
      <c r="E9" s="131">
        <f t="shared" si="2"/>
        <v>0</v>
      </c>
      <c r="F9" s="131">
        <f t="shared" si="2"/>
        <v>0</v>
      </c>
      <c r="G9" s="131">
        <f t="shared" si="2"/>
        <v>0</v>
      </c>
      <c r="H9" s="131">
        <f t="shared" si="2"/>
        <v>0</v>
      </c>
      <c r="I9" s="131">
        <f t="shared" si="2"/>
        <v>0</v>
      </c>
      <c r="J9" s="131">
        <f t="shared" si="2"/>
        <v>0</v>
      </c>
      <c r="K9" s="131">
        <f t="shared" si="3"/>
        <v>0</v>
      </c>
      <c r="L9" s="131">
        <f t="shared" si="3"/>
        <v>0</v>
      </c>
      <c r="M9" s="131">
        <f t="shared" si="3"/>
        <v>0</v>
      </c>
      <c r="N9" s="131">
        <f t="shared" si="3"/>
        <v>0</v>
      </c>
      <c r="O9" s="172">
        <f t="shared" si="3"/>
        <v>0</v>
      </c>
      <c r="P9" s="174"/>
    </row>
    <row r="10" spans="1:16">
      <c r="A10" s="127" t="s">
        <v>326</v>
      </c>
      <c r="B10" s="126">
        <v>0</v>
      </c>
      <c r="C10" s="127">
        <f t="shared" si="4"/>
        <v>2019</v>
      </c>
      <c r="D10" s="178"/>
      <c r="E10" s="131">
        <f t="shared" si="2"/>
        <v>0</v>
      </c>
      <c r="F10" s="131">
        <f t="shared" si="2"/>
        <v>0</v>
      </c>
      <c r="G10" s="131">
        <f t="shared" si="2"/>
        <v>0</v>
      </c>
      <c r="H10" s="131">
        <f t="shared" si="2"/>
        <v>0</v>
      </c>
      <c r="I10" s="131">
        <f t="shared" si="2"/>
        <v>0</v>
      </c>
      <c r="J10" s="131">
        <f t="shared" si="2"/>
        <v>0</v>
      </c>
      <c r="K10" s="131">
        <f t="shared" si="3"/>
        <v>0</v>
      </c>
      <c r="L10" s="131">
        <f t="shared" si="3"/>
        <v>0</v>
      </c>
      <c r="M10" s="131">
        <f t="shared" si="3"/>
        <v>0</v>
      </c>
      <c r="N10" s="131">
        <f t="shared" si="3"/>
        <v>0</v>
      </c>
      <c r="O10" s="172">
        <f t="shared" si="3"/>
        <v>0</v>
      </c>
      <c r="P10" s="174"/>
    </row>
    <row r="11" spans="1:16">
      <c r="A11" s="127"/>
      <c r="B11" s="126">
        <v>1</v>
      </c>
      <c r="C11" s="127" t="str">
        <f>$C$2-B11&amp;" etter 1.12."</f>
        <v>2018 etter 1.12.</v>
      </c>
      <c r="D11" s="178"/>
      <c r="E11" s="131">
        <f t="shared" si="2"/>
        <v>0</v>
      </c>
      <c r="F11" s="131">
        <f t="shared" si="2"/>
        <v>0</v>
      </c>
      <c r="G11" s="131">
        <f t="shared" si="2"/>
        <v>0</v>
      </c>
      <c r="H11" s="131">
        <f t="shared" si="2"/>
        <v>0</v>
      </c>
      <c r="I11" s="131">
        <f t="shared" si="2"/>
        <v>0</v>
      </c>
      <c r="J11" s="131">
        <f t="shared" si="2"/>
        <v>0</v>
      </c>
      <c r="K11" s="131">
        <f t="shared" si="3"/>
        <v>0</v>
      </c>
      <c r="L11" s="131">
        <f t="shared" si="3"/>
        <v>0</v>
      </c>
      <c r="M11" s="131">
        <f t="shared" si="3"/>
        <v>0</v>
      </c>
      <c r="N11" s="131">
        <f t="shared" si="3"/>
        <v>0</v>
      </c>
      <c r="O11" s="172">
        <f t="shared" si="3"/>
        <v>0</v>
      </c>
      <c r="P11" s="174"/>
    </row>
    <row r="12" spans="1:16">
      <c r="A12" s="127"/>
      <c r="B12" s="126">
        <v>1</v>
      </c>
      <c r="C12" s="127" t="str">
        <f>$C$2-B12&amp;" før 1.12."</f>
        <v>2018 før 1.12.</v>
      </c>
      <c r="D12" s="178"/>
      <c r="E12" s="131">
        <f t="shared" si="2"/>
        <v>0</v>
      </c>
      <c r="F12" s="131">
        <f t="shared" si="2"/>
        <v>0</v>
      </c>
      <c r="G12" s="131">
        <f t="shared" si="2"/>
        <v>0</v>
      </c>
      <c r="H12" s="131">
        <f t="shared" si="2"/>
        <v>0</v>
      </c>
      <c r="I12" s="131">
        <f t="shared" si="2"/>
        <v>0</v>
      </c>
      <c r="J12" s="131">
        <f t="shared" si="2"/>
        <v>0</v>
      </c>
      <c r="K12" s="131">
        <f t="shared" si="3"/>
        <v>0</v>
      </c>
      <c r="L12" s="131">
        <f t="shared" si="3"/>
        <v>0</v>
      </c>
      <c r="M12" s="131">
        <f t="shared" si="3"/>
        <v>0</v>
      </c>
      <c r="N12" s="131">
        <f t="shared" si="3"/>
        <v>0</v>
      </c>
      <c r="O12" s="172">
        <f t="shared" si="3"/>
        <v>0</v>
      </c>
      <c r="P12" s="174"/>
    </row>
    <row r="13" spans="1:16">
      <c r="A13" s="126"/>
      <c r="B13" s="126">
        <v>2</v>
      </c>
      <c r="C13" s="127">
        <f t="shared" ref="C13:C18" si="5">$C$2-B13</f>
        <v>2017</v>
      </c>
      <c r="D13" s="178"/>
      <c r="E13" s="131">
        <f t="shared" si="2"/>
        <v>0</v>
      </c>
      <c r="F13" s="131">
        <f t="shared" si="2"/>
        <v>0</v>
      </c>
      <c r="G13" s="131">
        <f t="shared" si="2"/>
        <v>0</v>
      </c>
      <c r="H13" s="131">
        <f t="shared" si="2"/>
        <v>0</v>
      </c>
      <c r="I13" s="131">
        <f t="shared" si="2"/>
        <v>0</v>
      </c>
      <c r="J13" s="131">
        <f t="shared" si="2"/>
        <v>0</v>
      </c>
      <c r="K13" s="131">
        <f t="shared" si="3"/>
        <v>0</v>
      </c>
      <c r="L13" s="131">
        <f t="shared" si="3"/>
        <v>0</v>
      </c>
      <c r="M13" s="131">
        <f t="shared" si="3"/>
        <v>0</v>
      </c>
      <c r="N13" s="131">
        <f t="shared" si="3"/>
        <v>0</v>
      </c>
      <c r="O13" s="172">
        <f t="shared" si="3"/>
        <v>0</v>
      </c>
      <c r="P13" s="174"/>
    </row>
    <row r="14" spans="1:16">
      <c r="A14" s="126"/>
      <c r="B14" s="126">
        <v>3</v>
      </c>
      <c r="C14" s="127">
        <f t="shared" si="5"/>
        <v>2016</v>
      </c>
      <c r="D14" s="178"/>
      <c r="E14" s="131">
        <f t="shared" si="2"/>
        <v>0</v>
      </c>
      <c r="F14" s="131">
        <f t="shared" si="2"/>
        <v>0</v>
      </c>
      <c r="G14" s="131">
        <f t="shared" si="2"/>
        <v>0</v>
      </c>
      <c r="H14" s="131">
        <f t="shared" si="2"/>
        <v>0</v>
      </c>
      <c r="I14" s="131">
        <f t="shared" si="2"/>
        <v>0</v>
      </c>
      <c r="J14" s="131">
        <f t="shared" si="2"/>
        <v>0</v>
      </c>
      <c r="K14" s="131">
        <f t="shared" si="3"/>
        <v>0</v>
      </c>
      <c r="L14" s="131">
        <f t="shared" si="3"/>
        <v>0</v>
      </c>
      <c r="M14" s="131">
        <f t="shared" si="3"/>
        <v>0</v>
      </c>
      <c r="N14" s="131">
        <f t="shared" si="3"/>
        <v>0</v>
      </c>
      <c r="O14" s="172">
        <f t="shared" si="3"/>
        <v>0</v>
      </c>
      <c r="P14" s="174"/>
    </row>
    <row r="15" spans="1:16">
      <c r="A15" s="126"/>
      <c r="B15" s="126">
        <v>4</v>
      </c>
      <c r="C15" s="127">
        <f t="shared" si="5"/>
        <v>2015</v>
      </c>
      <c r="D15" s="178"/>
      <c r="E15" s="131">
        <f t="shared" si="2"/>
        <v>0</v>
      </c>
      <c r="F15" s="131">
        <f t="shared" si="2"/>
        <v>0</v>
      </c>
      <c r="G15" s="131">
        <f t="shared" si="2"/>
        <v>0</v>
      </c>
      <c r="H15" s="131">
        <f t="shared" si="2"/>
        <v>0</v>
      </c>
      <c r="I15" s="131">
        <f t="shared" si="2"/>
        <v>0</v>
      </c>
      <c r="J15" s="131">
        <f t="shared" si="2"/>
        <v>0</v>
      </c>
      <c r="K15" s="131">
        <f t="shared" si="3"/>
        <v>0</v>
      </c>
      <c r="L15" s="131">
        <f t="shared" si="3"/>
        <v>0</v>
      </c>
      <c r="M15" s="131">
        <f t="shared" si="3"/>
        <v>0</v>
      </c>
      <c r="N15" s="131">
        <f t="shared" si="3"/>
        <v>0</v>
      </c>
      <c r="O15" s="172">
        <f t="shared" si="3"/>
        <v>0</v>
      </c>
      <c r="P15" s="174"/>
    </row>
    <row r="16" spans="1:16">
      <c r="A16" s="126"/>
      <c r="B16" s="126">
        <v>5</v>
      </c>
      <c r="C16" s="127">
        <f t="shared" si="5"/>
        <v>2014</v>
      </c>
      <c r="D16" s="178"/>
      <c r="E16" s="131">
        <f t="shared" si="2"/>
        <v>0</v>
      </c>
      <c r="F16" s="131">
        <f t="shared" si="2"/>
        <v>0</v>
      </c>
      <c r="G16" s="131">
        <f t="shared" si="2"/>
        <v>0</v>
      </c>
      <c r="H16" s="131">
        <f t="shared" si="2"/>
        <v>0</v>
      </c>
      <c r="I16" s="131">
        <f t="shared" si="2"/>
        <v>0</v>
      </c>
      <c r="J16" s="131">
        <f t="shared" si="2"/>
        <v>0</v>
      </c>
      <c r="K16" s="131">
        <f t="shared" si="3"/>
        <v>0</v>
      </c>
      <c r="L16" s="131">
        <f t="shared" si="3"/>
        <v>0</v>
      </c>
      <c r="M16" s="131">
        <f t="shared" si="3"/>
        <v>0</v>
      </c>
      <c r="N16" s="131">
        <f t="shared" si="3"/>
        <v>0</v>
      </c>
      <c r="O16" s="172">
        <f t="shared" si="3"/>
        <v>0</v>
      </c>
      <c r="P16" s="174"/>
    </row>
    <row r="17" spans="1:16">
      <c r="A17" s="132"/>
      <c r="B17" s="132">
        <v>6</v>
      </c>
      <c r="C17" s="133">
        <f t="shared" si="5"/>
        <v>2013</v>
      </c>
      <c r="D17" s="178"/>
      <c r="E17" s="131">
        <f t="shared" si="2"/>
        <v>0</v>
      </c>
      <c r="F17" s="131">
        <f t="shared" si="2"/>
        <v>0</v>
      </c>
      <c r="G17" s="131">
        <f t="shared" si="2"/>
        <v>0</v>
      </c>
      <c r="H17" s="131">
        <f t="shared" si="2"/>
        <v>0</v>
      </c>
      <c r="I17" s="131">
        <f t="shared" si="2"/>
        <v>0</v>
      </c>
      <c r="J17" s="131">
        <f t="shared" si="2"/>
        <v>0</v>
      </c>
      <c r="K17" s="131">
        <f t="shared" si="3"/>
        <v>0</v>
      </c>
      <c r="L17" s="131">
        <f t="shared" si="3"/>
        <v>0</v>
      </c>
      <c r="M17" s="131">
        <f t="shared" si="3"/>
        <v>0</v>
      </c>
      <c r="N17" s="131">
        <f t="shared" si="3"/>
        <v>0</v>
      </c>
      <c r="O17" s="172">
        <f t="shared" si="3"/>
        <v>0</v>
      </c>
      <c r="P17" s="174"/>
    </row>
    <row r="18" spans="1:16">
      <c r="A18" s="127" t="s">
        <v>327</v>
      </c>
      <c r="B18" s="126">
        <v>0</v>
      </c>
      <c r="C18" s="127">
        <f t="shared" si="5"/>
        <v>2019</v>
      </c>
      <c r="D18" s="178"/>
      <c r="E18" s="131">
        <f t="shared" si="2"/>
        <v>0</v>
      </c>
      <c r="F18" s="131">
        <f t="shared" si="2"/>
        <v>0</v>
      </c>
      <c r="G18" s="131">
        <f t="shared" si="2"/>
        <v>0</v>
      </c>
      <c r="H18" s="131">
        <f t="shared" si="2"/>
        <v>0</v>
      </c>
      <c r="I18" s="131">
        <f t="shared" si="2"/>
        <v>0</v>
      </c>
      <c r="J18" s="131">
        <f t="shared" si="2"/>
        <v>0</v>
      </c>
      <c r="K18" s="131">
        <f t="shared" si="3"/>
        <v>0</v>
      </c>
      <c r="L18" s="131">
        <f t="shared" si="3"/>
        <v>0</v>
      </c>
      <c r="M18" s="131">
        <f t="shared" si="3"/>
        <v>0</v>
      </c>
      <c r="N18" s="131">
        <f t="shared" si="3"/>
        <v>0</v>
      </c>
      <c r="O18" s="172">
        <f t="shared" si="3"/>
        <v>0</v>
      </c>
      <c r="P18" s="174"/>
    </row>
    <row r="19" spans="1:16">
      <c r="A19" s="126"/>
      <c r="B19" s="126">
        <v>1</v>
      </c>
      <c r="C19" s="127" t="str">
        <f>$C$2-B19&amp;" etter 1.12."</f>
        <v>2018 etter 1.12.</v>
      </c>
      <c r="D19" s="178"/>
      <c r="E19" s="131">
        <f t="shared" si="2"/>
        <v>0</v>
      </c>
      <c r="F19" s="131">
        <f t="shared" si="2"/>
        <v>0</v>
      </c>
      <c r="G19" s="131">
        <f t="shared" si="2"/>
        <v>0</v>
      </c>
      <c r="H19" s="131">
        <f t="shared" si="2"/>
        <v>0</v>
      </c>
      <c r="I19" s="131">
        <f t="shared" si="2"/>
        <v>0</v>
      </c>
      <c r="J19" s="131">
        <f t="shared" si="2"/>
        <v>0</v>
      </c>
      <c r="K19" s="131">
        <f t="shared" si="3"/>
        <v>0</v>
      </c>
      <c r="L19" s="131">
        <f t="shared" si="3"/>
        <v>0</v>
      </c>
      <c r="M19" s="131">
        <f t="shared" si="3"/>
        <v>0</v>
      </c>
      <c r="N19" s="131">
        <f t="shared" si="3"/>
        <v>0</v>
      </c>
      <c r="O19" s="172">
        <f t="shared" si="3"/>
        <v>0</v>
      </c>
      <c r="P19" s="174"/>
    </row>
    <row r="20" spans="1:16">
      <c r="A20" s="126"/>
      <c r="B20" s="126">
        <v>1</v>
      </c>
      <c r="C20" s="127" t="str">
        <f>$C$2-B20&amp;" før 1.12."</f>
        <v>2018 før 1.12.</v>
      </c>
      <c r="D20" s="178"/>
      <c r="E20" s="131">
        <f t="shared" si="2"/>
        <v>0</v>
      </c>
      <c r="F20" s="131">
        <f t="shared" si="2"/>
        <v>0</v>
      </c>
      <c r="G20" s="131">
        <f t="shared" si="2"/>
        <v>0</v>
      </c>
      <c r="H20" s="131">
        <f t="shared" si="2"/>
        <v>0</v>
      </c>
      <c r="I20" s="131">
        <f t="shared" si="2"/>
        <v>0</v>
      </c>
      <c r="J20" s="131">
        <f t="shared" si="2"/>
        <v>0</v>
      </c>
      <c r="K20" s="131">
        <f t="shared" si="3"/>
        <v>0</v>
      </c>
      <c r="L20" s="131">
        <f t="shared" si="3"/>
        <v>0</v>
      </c>
      <c r="M20" s="131">
        <f t="shared" si="3"/>
        <v>0</v>
      </c>
      <c r="N20" s="131">
        <f t="shared" si="3"/>
        <v>0</v>
      </c>
      <c r="O20" s="172">
        <f t="shared" si="3"/>
        <v>0</v>
      </c>
      <c r="P20" s="174"/>
    </row>
    <row r="21" spans="1:16">
      <c r="A21" s="126"/>
      <c r="B21" s="126">
        <v>2</v>
      </c>
      <c r="C21" s="127">
        <f t="shared" ref="C21:C26" si="6">$C$2-B21</f>
        <v>2017</v>
      </c>
      <c r="D21" s="178"/>
      <c r="E21" s="131">
        <f t="shared" si="2"/>
        <v>0</v>
      </c>
      <c r="F21" s="131">
        <f t="shared" si="2"/>
        <v>0</v>
      </c>
      <c r="G21" s="131">
        <f t="shared" si="2"/>
        <v>0</v>
      </c>
      <c r="H21" s="131">
        <f t="shared" si="2"/>
        <v>0</v>
      </c>
      <c r="I21" s="131">
        <f t="shared" si="2"/>
        <v>0</v>
      </c>
      <c r="J21" s="131">
        <f t="shared" si="2"/>
        <v>0</v>
      </c>
      <c r="K21" s="131">
        <f t="shared" si="3"/>
        <v>0</v>
      </c>
      <c r="L21" s="131">
        <f t="shared" si="3"/>
        <v>0</v>
      </c>
      <c r="M21" s="131">
        <f t="shared" si="3"/>
        <v>0</v>
      </c>
      <c r="N21" s="131">
        <f t="shared" si="3"/>
        <v>0</v>
      </c>
      <c r="O21" s="172">
        <f t="shared" si="3"/>
        <v>0</v>
      </c>
      <c r="P21" s="174"/>
    </row>
    <row r="22" spans="1:16">
      <c r="A22" s="126"/>
      <c r="B22" s="126">
        <v>3</v>
      </c>
      <c r="C22" s="127">
        <f t="shared" si="6"/>
        <v>2016</v>
      </c>
      <c r="D22" s="178"/>
      <c r="E22" s="131">
        <f t="shared" si="2"/>
        <v>0</v>
      </c>
      <c r="F22" s="131">
        <f t="shared" si="2"/>
        <v>0</v>
      </c>
      <c r="G22" s="131">
        <f t="shared" si="2"/>
        <v>0</v>
      </c>
      <c r="H22" s="131">
        <f t="shared" si="2"/>
        <v>0</v>
      </c>
      <c r="I22" s="131">
        <f t="shared" si="2"/>
        <v>0</v>
      </c>
      <c r="J22" s="131">
        <f t="shared" si="2"/>
        <v>0</v>
      </c>
      <c r="K22" s="131">
        <f t="shared" si="3"/>
        <v>0</v>
      </c>
      <c r="L22" s="131">
        <f t="shared" si="3"/>
        <v>0</v>
      </c>
      <c r="M22" s="131">
        <f t="shared" si="3"/>
        <v>0</v>
      </c>
      <c r="N22" s="131">
        <f t="shared" si="3"/>
        <v>0</v>
      </c>
      <c r="O22" s="172">
        <f t="shared" si="3"/>
        <v>0</v>
      </c>
      <c r="P22" s="174"/>
    </row>
    <row r="23" spans="1:16">
      <c r="A23" s="126"/>
      <c r="B23" s="126">
        <v>4</v>
      </c>
      <c r="C23" s="127">
        <f t="shared" si="6"/>
        <v>2015</v>
      </c>
      <c r="D23" s="178"/>
      <c r="E23" s="131">
        <f t="shared" si="2"/>
        <v>0</v>
      </c>
      <c r="F23" s="131">
        <f t="shared" si="2"/>
        <v>0</v>
      </c>
      <c r="G23" s="131">
        <f t="shared" si="2"/>
        <v>0</v>
      </c>
      <c r="H23" s="131">
        <f t="shared" si="2"/>
        <v>0</v>
      </c>
      <c r="I23" s="131">
        <f t="shared" si="2"/>
        <v>0</v>
      </c>
      <c r="J23" s="131">
        <f t="shared" si="2"/>
        <v>0</v>
      </c>
      <c r="K23" s="131">
        <f t="shared" si="3"/>
        <v>0</v>
      </c>
      <c r="L23" s="131">
        <f t="shared" si="3"/>
        <v>0</v>
      </c>
      <c r="M23" s="131">
        <f t="shared" si="3"/>
        <v>0</v>
      </c>
      <c r="N23" s="131">
        <f t="shared" si="3"/>
        <v>0</v>
      </c>
      <c r="O23" s="172">
        <f t="shared" si="3"/>
        <v>0</v>
      </c>
      <c r="P23" s="174"/>
    </row>
    <row r="24" spans="1:16">
      <c r="A24" s="126"/>
      <c r="B24" s="126">
        <v>5</v>
      </c>
      <c r="C24" s="127">
        <f t="shared" si="6"/>
        <v>2014</v>
      </c>
      <c r="D24" s="178"/>
      <c r="E24" s="131">
        <f t="shared" si="2"/>
        <v>0</v>
      </c>
      <c r="F24" s="131">
        <f t="shared" si="2"/>
        <v>0</v>
      </c>
      <c r="G24" s="131">
        <f t="shared" si="2"/>
        <v>0</v>
      </c>
      <c r="H24" s="131">
        <f t="shared" si="2"/>
        <v>0</v>
      </c>
      <c r="I24" s="131">
        <f t="shared" si="2"/>
        <v>0</v>
      </c>
      <c r="J24" s="131">
        <f t="shared" si="2"/>
        <v>0</v>
      </c>
      <c r="K24" s="131">
        <f t="shared" si="3"/>
        <v>0</v>
      </c>
      <c r="L24" s="131">
        <f t="shared" si="3"/>
        <v>0</v>
      </c>
      <c r="M24" s="131">
        <f t="shared" si="3"/>
        <v>0</v>
      </c>
      <c r="N24" s="131">
        <f t="shared" si="3"/>
        <v>0</v>
      </c>
      <c r="O24" s="172">
        <f t="shared" si="3"/>
        <v>0</v>
      </c>
      <c r="P24" s="174"/>
    </row>
    <row r="25" spans="1:16">
      <c r="A25" s="132"/>
      <c r="B25" s="132">
        <v>6</v>
      </c>
      <c r="C25" s="133">
        <f t="shared" si="6"/>
        <v>2013</v>
      </c>
      <c r="D25" s="178"/>
      <c r="E25" s="131">
        <f t="shared" si="2"/>
        <v>0</v>
      </c>
      <c r="F25" s="131">
        <f t="shared" si="2"/>
        <v>0</v>
      </c>
      <c r="G25" s="131">
        <f t="shared" si="2"/>
        <v>0</v>
      </c>
      <c r="H25" s="131">
        <f t="shared" si="2"/>
        <v>0</v>
      </c>
      <c r="I25" s="131">
        <f t="shared" si="2"/>
        <v>0</v>
      </c>
      <c r="J25" s="131">
        <f t="shared" si="2"/>
        <v>0</v>
      </c>
      <c r="K25" s="131">
        <f t="shared" si="3"/>
        <v>0</v>
      </c>
      <c r="L25" s="131">
        <f t="shared" si="3"/>
        <v>0</v>
      </c>
      <c r="M25" s="131">
        <f t="shared" si="3"/>
        <v>0</v>
      </c>
      <c r="N25" s="131">
        <f t="shared" si="3"/>
        <v>0</v>
      </c>
      <c r="O25" s="172">
        <f t="shared" si="3"/>
        <v>0</v>
      </c>
      <c r="P25" s="174"/>
    </row>
    <row r="26" spans="1:16">
      <c r="A26" s="127" t="s">
        <v>328</v>
      </c>
      <c r="B26" s="126">
        <v>0</v>
      </c>
      <c r="C26" s="127">
        <f t="shared" si="6"/>
        <v>2019</v>
      </c>
      <c r="D26" s="178"/>
      <c r="E26" s="131">
        <f t="shared" si="2"/>
        <v>0</v>
      </c>
      <c r="F26" s="131">
        <f t="shared" si="2"/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3"/>
        <v>0</v>
      </c>
      <c r="L26" s="131">
        <f t="shared" si="3"/>
        <v>0</v>
      </c>
      <c r="M26" s="131">
        <f t="shared" si="3"/>
        <v>0</v>
      </c>
      <c r="N26" s="131">
        <f t="shared" si="3"/>
        <v>0</v>
      </c>
      <c r="O26" s="172">
        <f t="shared" si="3"/>
        <v>0</v>
      </c>
      <c r="P26" s="174"/>
    </row>
    <row r="27" spans="1:16">
      <c r="A27" s="126"/>
      <c r="B27" s="126">
        <v>1</v>
      </c>
      <c r="C27" s="127" t="str">
        <f>$C$2-B27&amp;" etter 1.12."</f>
        <v>2018 etter 1.12.</v>
      </c>
      <c r="D27" s="178"/>
      <c r="E27" s="131">
        <f t="shared" si="2"/>
        <v>0</v>
      </c>
      <c r="F27" s="131">
        <f t="shared" si="2"/>
        <v>0</v>
      </c>
      <c r="G27" s="131">
        <f t="shared" si="2"/>
        <v>0</v>
      </c>
      <c r="H27" s="131">
        <f t="shared" si="2"/>
        <v>0</v>
      </c>
      <c r="I27" s="131">
        <f t="shared" si="2"/>
        <v>0</v>
      </c>
      <c r="J27" s="131">
        <f t="shared" si="2"/>
        <v>0</v>
      </c>
      <c r="K27" s="131">
        <f t="shared" si="3"/>
        <v>0</v>
      </c>
      <c r="L27" s="131">
        <f t="shared" si="3"/>
        <v>0</v>
      </c>
      <c r="M27" s="131">
        <f t="shared" si="3"/>
        <v>0</v>
      </c>
      <c r="N27" s="131">
        <f t="shared" si="3"/>
        <v>0</v>
      </c>
      <c r="O27" s="172">
        <f t="shared" si="3"/>
        <v>0</v>
      </c>
      <c r="P27" s="174"/>
    </row>
    <row r="28" spans="1:16">
      <c r="A28" s="126"/>
      <c r="B28" s="126">
        <v>1</v>
      </c>
      <c r="C28" s="127" t="str">
        <f>$C$2-B28&amp;" før 1.12."</f>
        <v>2018 før 1.12.</v>
      </c>
      <c r="D28" s="178"/>
      <c r="E28" s="131">
        <f t="shared" si="2"/>
        <v>0</v>
      </c>
      <c r="F28" s="131">
        <f t="shared" si="2"/>
        <v>0</v>
      </c>
      <c r="G28" s="131">
        <f t="shared" si="2"/>
        <v>0</v>
      </c>
      <c r="H28" s="131">
        <f t="shared" si="2"/>
        <v>0</v>
      </c>
      <c r="I28" s="131">
        <f t="shared" si="2"/>
        <v>0</v>
      </c>
      <c r="J28" s="131">
        <f t="shared" si="2"/>
        <v>0</v>
      </c>
      <c r="K28" s="131">
        <f t="shared" si="3"/>
        <v>0</v>
      </c>
      <c r="L28" s="131">
        <f t="shared" si="3"/>
        <v>0</v>
      </c>
      <c r="M28" s="131">
        <f t="shared" si="3"/>
        <v>0</v>
      </c>
      <c r="N28" s="131">
        <f t="shared" si="3"/>
        <v>0</v>
      </c>
      <c r="O28" s="172">
        <f t="shared" si="3"/>
        <v>0</v>
      </c>
      <c r="P28" s="174"/>
    </row>
    <row r="29" spans="1:16">
      <c r="A29" s="126"/>
      <c r="B29" s="126">
        <v>2</v>
      </c>
      <c r="C29" s="127">
        <f t="shared" ref="C29:C34" si="7">$C$2-B29</f>
        <v>2017</v>
      </c>
      <c r="D29" s="178"/>
      <c r="E29" s="131">
        <f t="shared" si="2"/>
        <v>0</v>
      </c>
      <c r="F29" s="131">
        <f t="shared" si="2"/>
        <v>0</v>
      </c>
      <c r="G29" s="131">
        <f t="shared" si="2"/>
        <v>0</v>
      </c>
      <c r="H29" s="131">
        <f t="shared" si="2"/>
        <v>0</v>
      </c>
      <c r="I29" s="131">
        <f t="shared" si="2"/>
        <v>0</v>
      </c>
      <c r="J29" s="131">
        <f t="shared" ref="J29:J49" si="8">I29</f>
        <v>0</v>
      </c>
      <c r="K29" s="131">
        <f t="shared" si="3"/>
        <v>0</v>
      </c>
      <c r="L29" s="131">
        <f t="shared" si="3"/>
        <v>0</v>
      </c>
      <c r="M29" s="131">
        <f t="shared" si="3"/>
        <v>0</v>
      </c>
      <c r="N29" s="131">
        <f t="shared" si="3"/>
        <v>0</v>
      </c>
      <c r="O29" s="172">
        <f t="shared" si="3"/>
        <v>0</v>
      </c>
      <c r="P29" s="174"/>
    </row>
    <row r="30" spans="1:16">
      <c r="A30" s="126"/>
      <c r="B30" s="126">
        <v>3</v>
      </c>
      <c r="C30" s="127">
        <f t="shared" si="7"/>
        <v>2016</v>
      </c>
      <c r="D30" s="178"/>
      <c r="E30" s="131">
        <f t="shared" si="2"/>
        <v>0</v>
      </c>
      <c r="F30" s="131">
        <f t="shared" si="2"/>
        <v>0</v>
      </c>
      <c r="G30" s="131">
        <f t="shared" si="2"/>
        <v>0</v>
      </c>
      <c r="H30" s="131">
        <f t="shared" si="2"/>
        <v>0</v>
      </c>
      <c r="I30" s="131">
        <f t="shared" si="2"/>
        <v>0</v>
      </c>
      <c r="J30" s="131">
        <f t="shared" si="8"/>
        <v>0</v>
      </c>
      <c r="K30" s="131">
        <f t="shared" si="3"/>
        <v>0</v>
      </c>
      <c r="L30" s="131">
        <f t="shared" si="3"/>
        <v>0</v>
      </c>
      <c r="M30" s="131">
        <f t="shared" si="3"/>
        <v>0</v>
      </c>
      <c r="N30" s="131">
        <f t="shared" si="3"/>
        <v>0</v>
      </c>
      <c r="O30" s="172">
        <f t="shared" si="3"/>
        <v>0</v>
      </c>
      <c r="P30" s="174"/>
    </row>
    <row r="31" spans="1:16">
      <c r="A31" s="126"/>
      <c r="B31" s="126">
        <v>4</v>
      </c>
      <c r="C31" s="127">
        <f t="shared" si="7"/>
        <v>2015</v>
      </c>
      <c r="D31" s="178"/>
      <c r="E31" s="131">
        <f t="shared" si="2"/>
        <v>0</v>
      </c>
      <c r="F31" s="131">
        <f t="shared" si="2"/>
        <v>0</v>
      </c>
      <c r="G31" s="131">
        <f t="shared" si="2"/>
        <v>0</v>
      </c>
      <c r="H31" s="131">
        <f t="shared" si="2"/>
        <v>0</v>
      </c>
      <c r="I31" s="131">
        <f t="shared" si="2"/>
        <v>0</v>
      </c>
      <c r="J31" s="131">
        <f t="shared" si="8"/>
        <v>0</v>
      </c>
      <c r="K31" s="131">
        <f t="shared" si="3"/>
        <v>0</v>
      </c>
      <c r="L31" s="131">
        <f t="shared" si="3"/>
        <v>0</v>
      </c>
      <c r="M31" s="131">
        <f t="shared" si="3"/>
        <v>0</v>
      </c>
      <c r="N31" s="131">
        <f t="shared" si="3"/>
        <v>0</v>
      </c>
      <c r="O31" s="172">
        <f t="shared" si="3"/>
        <v>0</v>
      </c>
      <c r="P31" s="174"/>
    </row>
    <row r="32" spans="1:16">
      <c r="A32" s="126"/>
      <c r="B32" s="126">
        <v>5</v>
      </c>
      <c r="C32" s="127">
        <f t="shared" si="7"/>
        <v>2014</v>
      </c>
      <c r="D32" s="178"/>
      <c r="E32" s="131">
        <f t="shared" si="2"/>
        <v>0</v>
      </c>
      <c r="F32" s="131">
        <f t="shared" si="2"/>
        <v>0</v>
      </c>
      <c r="G32" s="131">
        <f t="shared" si="2"/>
        <v>0</v>
      </c>
      <c r="H32" s="131">
        <f t="shared" si="2"/>
        <v>0</v>
      </c>
      <c r="I32" s="131">
        <f t="shared" si="2"/>
        <v>0</v>
      </c>
      <c r="J32" s="131">
        <f t="shared" si="8"/>
        <v>0</v>
      </c>
      <c r="K32" s="131">
        <f t="shared" si="3"/>
        <v>0</v>
      </c>
      <c r="L32" s="131">
        <f t="shared" si="3"/>
        <v>0</v>
      </c>
      <c r="M32" s="131">
        <f t="shared" si="3"/>
        <v>0</v>
      </c>
      <c r="N32" s="131">
        <f t="shared" si="3"/>
        <v>0</v>
      </c>
      <c r="O32" s="172">
        <f t="shared" si="3"/>
        <v>0</v>
      </c>
      <c r="P32" s="174"/>
    </row>
    <row r="33" spans="1:17">
      <c r="A33" s="132"/>
      <c r="B33" s="132">
        <v>6</v>
      </c>
      <c r="C33" s="133">
        <f t="shared" si="7"/>
        <v>2013</v>
      </c>
      <c r="D33" s="178"/>
      <c r="E33" s="131">
        <f t="shared" si="2"/>
        <v>0</v>
      </c>
      <c r="F33" s="131">
        <f t="shared" si="2"/>
        <v>0</v>
      </c>
      <c r="G33" s="131">
        <f t="shared" si="2"/>
        <v>0</v>
      </c>
      <c r="H33" s="131">
        <f t="shared" si="2"/>
        <v>0</v>
      </c>
      <c r="I33" s="131">
        <f t="shared" si="2"/>
        <v>0</v>
      </c>
      <c r="J33" s="131">
        <f t="shared" si="8"/>
        <v>0</v>
      </c>
      <c r="K33" s="131">
        <f t="shared" si="3"/>
        <v>0</v>
      </c>
      <c r="L33" s="131">
        <f t="shared" si="3"/>
        <v>0</v>
      </c>
      <c r="M33" s="131">
        <f t="shared" si="3"/>
        <v>0</v>
      </c>
      <c r="N33" s="131">
        <f t="shared" si="3"/>
        <v>0</v>
      </c>
      <c r="O33" s="172">
        <f t="shared" si="3"/>
        <v>0</v>
      </c>
      <c r="P33" s="174"/>
    </row>
    <row r="34" spans="1:17">
      <c r="A34" s="127" t="s">
        <v>329</v>
      </c>
      <c r="B34" s="126">
        <v>0</v>
      </c>
      <c r="C34" s="127">
        <f t="shared" si="7"/>
        <v>2019</v>
      </c>
      <c r="D34" s="178"/>
      <c r="E34" s="131">
        <f t="shared" si="2"/>
        <v>0</v>
      </c>
      <c r="F34" s="131">
        <f t="shared" si="2"/>
        <v>0</v>
      </c>
      <c r="G34" s="131">
        <f t="shared" si="2"/>
        <v>0</v>
      </c>
      <c r="H34" s="131">
        <f t="shared" si="2"/>
        <v>0</v>
      </c>
      <c r="I34" s="131">
        <f t="shared" si="2"/>
        <v>0</v>
      </c>
      <c r="J34" s="131">
        <f t="shared" si="8"/>
        <v>0</v>
      </c>
      <c r="K34" s="131">
        <f t="shared" si="3"/>
        <v>0</v>
      </c>
      <c r="L34" s="131">
        <f t="shared" si="3"/>
        <v>0</v>
      </c>
      <c r="M34" s="131">
        <f t="shared" si="3"/>
        <v>0</v>
      </c>
      <c r="N34" s="131">
        <f t="shared" si="3"/>
        <v>0</v>
      </c>
      <c r="O34" s="172">
        <f t="shared" si="3"/>
        <v>0</v>
      </c>
      <c r="P34" s="174"/>
    </row>
    <row r="35" spans="1:17">
      <c r="A35" s="126"/>
      <c r="B35" s="126">
        <v>1</v>
      </c>
      <c r="C35" s="127" t="str">
        <f>$C$2-B35&amp;" etter 1.12."</f>
        <v>2018 etter 1.12.</v>
      </c>
      <c r="D35" s="178"/>
      <c r="E35" s="131">
        <f t="shared" si="2"/>
        <v>0</v>
      </c>
      <c r="F35" s="131">
        <f t="shared" si="2"/>
        <v>0</v>
      </c>
      <c r="G35" s="131">
        <f t="shared" si="2"/>
        <v>0</v>
      </c>
      <c r="H35" s="131">
        <f t="shared" si="2"/>
        <v>0</v>
      </c>
      <c r="I35" s="131">
        <f t="shared" si="2"/>
        <v>0</v>
      </c>
      <c r="J35" s="131">
        <f t="shared" si="8"/>
        <v>0</v>
      </c>
      <c r="K35" s="131">
        <f t="shared" si="3"/>
        <v>0</v>
      </c>
      <c r="L35" s="131">
        <f t="shared" si="3"/>
        <v>0</v>
      </c>
      <c r="M35" s="131">
        <f t="shared" si="3"/>
        <v>0</v>
      </c>
      <c r="N35" s="131">
        <f t="shared" si="3"/>
        <v>0</v>
      </c>
      <c r="O35" s="172">
        <f t="shared" si="3"/>
        <v>0</v>
      </c>
      <c r="P35" s="174"/>
    </row>
    <row r="36" spans="1:17">
      <c r="A36" s="126"/>
      <c r="B36" s="126">
        <v>1</v>
      </c>
      <c r="C36" s="127" t="str">
        <f>$C$2-B36&amp;" før 1.12."</f>
        <v>2018 før 1.12.</v>
      </c>
      <c r="D36" s="178"/>
      <c r="E36" s="131">
        <f t="shared" si="2"/>
        <v>0</v>
      </c>
      <c r="F36" s="131">
        <f t="shared" si="2"/>
        <v>0</v>
      </c>
      <c r="G36" s="131">
        <f t="shared" si="2"/>
        <v>0</v>
      </c>
      <c r="H36" s="131">
        <f t="shared" si="2"/>
        <v>0</v>
      </c>
      <c r="I36" s="131">
        <f t="shared" si="2"/>
        <v>0</v>
      </c>
      <c r="J36" s="131">
        <f t="shared" si="8"/>
        <v>0</v>
      </c>
      <c r="K36" s="131">
        <f t="shared" si="3"/>
        <v>0</v>
      </c>
      <c r="L36" s="131">
        <f t="shared" si="3"/>
        <v>0</v>
      </c>
      <c r="M36" s="131">
        <f t="shared" si="3"/>
        <v>0</v>
      </c>
      <c r="N36" s="131">
        <f t="shared" si="3"/>
        <v>0</v>
      </c>
      <c r="O36" s="172">
        <f t="shared" si="3"/>
        <v>0</v>
      </c>
      <c r="P36" s="174"/>
    </row>
    <row r="37" spans="1:17">
      <c r="A37" s="126"/>
      <c r="B37" s="126">
        <v>2</v>
      </c>
      <c r="C37" s="127">
        <f t="shared" ref="C37:C42" si="9">$C$2-B37</f>
        <v>2017</v>
      </c>
      <c r="D37" s="178"/>
      <c r="E37" s="131">
        <f t="shared" si="2"/>
        <v>0</v>
      </c>
      <c r="F37" s="131">
        <f t="shared" si="2"/>
        <v>0</v>
      </c>
      <c r="G37" s="131">
        <f t="shared" si="2"/>
        <v>0</v>
      </c>
      <c r="H37" s="131">
        <f t="shared" si="2"/>
        <v>0</v>
      </c>
      <c r="I37" s="131">
        <f t="shared" si="2"/>
        <v>0</v>
      </c>
      <c r="J37" s="131">
        <f t="shared" si="8"/>
        <v>0</v>
      </c>
      <c r="K37" s="131">
        <f t="shared" si="3"/>
        <v>0</v>
      </c>
      <c r="L37" s="131">
        <f t="shared" si="3"/>
        <v>0</v>
      </c>
      <c r="M37" s="131">
        <f t="shared" si="3"/>
        <v>0</v>
      </c>
      <c r="N37" s="131">
        <f t="shared" si="3"/>
        <v>0</v>
      </c>
      <c r="O37" s="172">
        <f t="shared" si="3"/>
        <v>0</v>
      </c>
      <c r="P37" s="174"/>
    </row>
    <row r="38" spans="1:17">
      <c r="A38" s="126"/>
      <c r="B38" s="126">
        <v>3</v>
      </c>
      <c r="C38" s="127">
        <f t="shared" si="9"/>
        <v>2016</v>
      </c>
      <c r="D38" s="178"/>
      <c r="E38" s="131">
        <f t="shared" si="2"/>
        <v>0</v>
      </c>
      <c r="F38" s="131">
        <f t="shared" si="2"/>
        <v>0</v>
      </c>
      <c r="G38" s="131">
        <f t="shared" si="2"/>
        <v>0</v>
      </c>
      <c r="H38" s="131">
        <f t="shared" si="2"/>
        <v>0</v>
      </c>
      <c r="I38" s="131">
        <f t="shared" si="2"/>
        <v>0</v>
      </c>
      <c r="J38" s="131">
        <f t="shared" si="8"/>
        <v>0</v>
      </c>
      <c r="K38" s="131">
        <f t="shared" si="3"/>
        <v>0</v>
      </c>
      <c r="L38" s="131">
        <f t="shared" si="3"/>
        <v>0</v>
      </c>
      <c r="M38" s="131">
        <f t="shared" si="3"/>
        <v>0</v>
      </c>
      <c r="N38" s="131">
        <f t="shared" si="3"/>
        <v>0</v>
      </c>
      <c r="O38" s="172">
        <f t="shared" si="3"/>
        <v>0</v>
      </c>
      <c r="P38" s="174"/>
    </row>
    <row r="39" spans="1:17">
      <c r="A39" s="126"/>
      <c r="B39" s="126">
        <v>4</v>
      </c>
      <c r="C39" s="127">
        <f t="shared" si="9"/>
        <v>2015</v>
      </c>
      <c r="D39" s="178"/>
      <c r="E39" s="131">
        <f t="shared" si="2"/>
        <v>0</v>
      </c>
      <c r="F39" s="131">
        <f t="shared" si="2"/>
        <v>0</v>
      </c>
      <c r="G39" s="131">
        <f t="shared" si="2"/>
        <v>0</v>
      </c>
      <c r="H39" s="131">
        <f t="shared" si="2"/>
        <v>0</v>
      </c>
      <c r="I39" s="131">
        <f t="shared" si="2"/>
        <v>0</v>
      </c>
      <c r="J39" s="131">
        <f t="shared" si="8"/>
        <v>0</v>
      </c>
      <c r="K39" s="131">
        <f t="shared" si="3"/>
        <v>0</v>
      </c>
      <c r="L39" s="131">
        <f t="shared" si="3"/>
        <v>0</v>
      </c>
      <c r="M39" s="131">
        <f t="shared" si="3"/>
        <v>0</v>
      </c>
      <c r="N39" s="131">
        <f t="shared" si="3"/>
        <v>0</v>
      </c>
      <c r="O39" s="172">
        <f t="shared" si="3"/>
        <v>0</v>
      </c>
      <c r="P39" s="174"/>
    </row>
    <row r="40" spans="1:17">
      <c r="A40" s="126"/>
      <c r="B40" s="126">
        <v>5</v>
      </c>
      <c r="C40" s="127">
        <f t="shared" si="9"/>
        <v>2014</v>
      </c>
      <c r="D40" s="178"/>
      <c r="E40" s="131">
        <f t="shared" si="2"/>
        <v>0</v>
      </c>
      <c r="F40" s="131">
        <f t="shared" si="2"/>
        <v>0</v>
      </c>
      <c r="G40" s="131">
        <f t="shared" si="2"/>
        <v>0</v>
      </c>
      <c r="H40" s="131">
        <f t="shared" si="2"/>
        <v>0</v>
      </c>
      <c r="I40" s="131">
        <f t="shared" si="2"/>
        <v>0</v>
      </c>
      <c r="J40" s="131">
        <f t="shared" si="8"/>
        <v>0</v>
      </c>
      <c r="K40" s="131">
        <f t="shared" si="3"/>
        <v>0</v>
      </c>
      <c r="L40" s="131">
        <f t="shared" si="3"/>
        <v>0</v>
      </c>
      <c r="M40" s="131">
        <f t="shared" si="3"/>
        <v>0</v>
      </c>
      <c r="N40" s="131">
        <f t="shared" si="3"/>
        <v>0</v>
      </c>
      <c r="O40" s="172">
        <f t="shared" si="3"/>
        <v>0</v>
      </c>
      <c r="P40" s="174"/>
    </row>
    <row r="41" spans="1:17">
      <c r="A41" s="132"/>
      <c r="B41" s="132">
        <v>6</v>
      </c>
      <c r="C41" s="133">
        <f t="shared" si="9"/>
        <v>2013</v>
      </c>
      <c r="D41" s="178"/>
      <c r="E41" s="131">
        <f t="shared" si="2"/>
        <v>0</v>
      </c>
      <c r="F41" s="131">
        <f t="shared" si="2"/>
        <v>0</v>
      </c>
      <c r="G41" s="131">
        <f t="shared" si="2"/>
        <v>0</v>
      </c>
      <c r="H41" s="131">
        <f t="shared" si="2"/>
        <v>0</v>
      </c>
      <c r="I41" s="131">
        <f t="shared" si="2"/>
        <v>0</v>
      </c>
      <c r="J41" s="131">
        <f t="shared" si="8"/>
        <v>0</v>
      </c>
      <c r="K41" s="131">
        <f t="shared" si="3"/>
        <v>0</v>
      </c>
      <c r="L41" s="131">
        <f t="shared" si="3"/>
        <v>0</v>
      </c>
      <c r="M41" s="131">
        <f t="shared" si="3"/>
        <v>0</v>
      </c>
      <c r="N41" s="131">
        <f t="shared" si="3"/>
        <v>0</v>
      </c>
      <c r="O41" s="172">
        <f t="shared" si="3"/>
        <v>0</v>
      </c>
      <c r="P41" s="174"/>
    </row>
    <row r="42" spans="1:17">
      <c r="A42" s="133" t="s">
        <v>330</v>
      </c>
      <c r="B42" s="126">
        <v>0</v>
      </c>
      <c r="C42" s="127">
        <f t="shared" si="9"/>
        <v>2019</v>
      </c>
      <c r="D42" s="178"/>
      <c r="E42" s="131">
        <f t="shared" si="2"/>
        <v>0</v>
      </c>
      <c r="F42" s="131">
        <f t="shared" si="2"/>
        <v>0</v>
      </c>
      <c r="G42" s="131">
        <f t="shared" si="2"/>
        <v>0</v>
      </c>
      <c r="H42" s="131">
        <f t="shared" si="2"/>
        <v>0</v>
      </c>
      <c r="I42" s="131">
        <f t="shared" si="2"/>
        <v>0</v>
      </c>
      <c r="J42" s="131">
        <f t="shared" si="8"/>
        <v>0</v>
      </c>
      <c r="K42" s="131">
        <f t="shared" si="3"/>
        <v>0</v>
      </c>
      <c r="L42" s="131">
        <f t="shared" si="3"/>
        <v>0</v>
      </c>
      <c r="M42" s="131">
        <f t="shared" si="3"/>
        <v>0</v>
      </c>
      <c r="N42" s="131">
        <f t="shared" si="3"/>
        <v>0</v>
      </c>
      <c r="O42" s="172">
        <f t="shared" si="3"/>
        <v>0</v>
      </c>
      <c r="P42" s="174"/>
    </row>
    <row r="43" spans="1:17">
      <c r="A43" s="126"/>
      <c r="B43" s="126">
        <v>1</v>
      </c>
      <c r="C43" s="127" t="str">
        <f>$C$2-B43&amp;" etter 1.12."</f>
        <v>2018 etter 1.12.</v>
      </c>
      <c r="D43" s="178"/>
      <c r="E43" s="131">
        <f t="shared" si="2"/>
        <v>0</v>
      </c>
      <c r="F43" s="131">
        <f t="shared" si="2"/>
        <v>0</v>
      </c>
      <c r="G43" s="131">
        <f t="shared" si="2"/>
        <v>0</v>
      </c>
      <c r="H43" s="131">
        <f t="shared" si="2"/>
        <v>0</v>
      </c>
      <c r="I43" s="131">
        <f t="shared" si="2"/>
        <v>0</v>
      </c>
      <c r="J43" s="131">
        <f t="shared" si="8"/>
        <v>0</v>
      </c>
      <c r="K43" s="131">
        <f t="shared" si="3"/>
        <v>0</v>
      </c>
      <c r="L43" s="131">
        <f t="shared" si="3"/>
        <v>0</v>
      </c>
      <c r="M43" s="131">
        <f t="shared" si="3"/>
        <v>0</v>
      </c>
      <c r="N43" s="131">
        <f t="shared" si="3"/>
        <v>0</v>
      </c>
      <c r="O43" s="172">
        <f t="shared" si="3"/>
        <v>0</v>
      </c>
      <c r="P43" s="174"/>
      <c r="Q43" s="138"/>
    </row>
    <row r="44" spans="1:17">
      <c r="A44" s="126"/>
      <c r="B44" s="126">
        <v>1</v>
      </c>
      <c r="C44" s="127" t="str">
        <f>$C$2-B44&amp;" før 1.12."</f>
        <v>2018 før 1.12.</v>
      </c>
      <c r="D44" s="178"/>
      <c r="E44" s="131">
        <f t="shared" si="2"/>
        <v>0</v>
      </c>
      <c r="F44" s="131">
        <f t="shared" si="2"/>
        <v>0</v>
      </c>
      <c r="G44" s="131">
        <f t="shared" si="2"/>
        <v>0</v>
      </c>
      <c r="H44" s="131">
        <f t="shared" si="2"/>
        <v>0</v>
      </c>
      <c r="I44" s="131">
        <f t="shared" si="2"/>
        <v>0</v>
      </c>
      <c r="J44" s="131">
        <f t="shared" si="8"/>
        <v>0</v>
      </c>
      <c r="K44" s="131">
        <f t="shared" si="3"/>
        <v>0</v>
      </c>
      <c r="L44" s="131">
        <f t="shared" si="3"/>
        <v>0</v>
      </c>
      <c r="M44" s="131">
        <f t="shared" si="3"/>
        <v>0</v>
      </c>
      <c r="N44" s="131">
        <f t="shared" si="3"/>
        <v>0</v>
      </c>
      <c r="O44" s="172">
        <f t="shared" si="3"/>
        <v>0</v>
      </c>
      <c r="P44" s="174"/>
    </row>
    <row r="45" spans="1:17">
      <c r="A45" s="126"/>
      <c r="B45" s="126">
        <v>2</v>
      </c>
      <c r="C45" s="127">
        <f>$C$2-B45</f>
        <v>2017</v>
      </c>
      <c r="D45" s="178">
        <v>17</v>
      </c>
      <c r="E45" s="131">
        <f t="shared" si="2"/>
        <v>17</v>
      </c>
      <c r="F45" s="131">
        <f t="shared" si="2"/>
        <v>17</v>
      </c>
      <c r="G45" s="131">
        <f t="shared" si="2"/>
        <v>17</v>
      </c>
      <c r="H45" s="131">
        <f t="shared" si="2"/>
        <v>17</v>
      </c>
      <c r="I45" s="131">
        <f t="shared" si="2"/>
        <v>17</v>
      </c>
      <c r="J45" s="131">
        <f t="shared" si="8"/>
        <v>17</v>
      </c>
      <c r="K45" s="131">
        <f t="shared" si="3"/>
        <v>17</v>
      </c>
      <c r="L45" s="131">
        <f t="shared" si="3"/>
        <v>17</v>
      </c>
      <c r="M45" s="131">
        <f t="shared" si="3"/>
        <v>17</v>
      </c>
      <c r="N45" s="131">
        <f t="shared" si="3"/>
        <v>17</v>
      </c>
      <c r="O45" s="172">
        <f t="shared" si="3"/>
        <v>17</v>
      </c>
      <c r="P45" s="174"/>
    </row>
    <row r="46" spans="1:17">
      <c r="A46" s="126"/>
      <c r="B46" s="126">
        <v>3</v>
      </c>
      <c r="C46" s="127">
        <f>$C$2-B46</f>
        <v>2016</v>
      </c>
      <c r="D46" s="178">
        <v>5</v>
      </c>
      <c r="E46" s="131">
        <f t="shared" si="2"/>
        <v>5</v>
      </c>
      <c r="F46" s="131">
        <f t="shared" si="2"/>
        <v>5</v>
      </c>
      <c r="G46" s="131">
        <f t="shared" si="2"/>
        <v>5</v>
      </c>
      <c r="H46" s="131">
        <f t="shared" si="2"/>
        <v>5</v>
      </c>
      <c r="I46" s="131">
        <f t="shared" si="2"/>
        <v>5</v>
      </c>
      <c r="J46" s="131">
        <f t="shared" si="8"/>
        <v>5</v>
      </c>
      <c r="K46" s="131">
        <f t="shared" si="3"/>
        <v>5</v>
      </c>
      <c r="L46" s="131">
        <f t="shared" si="3"/>
        <v>5</v>
      </c>
      <c r="M46" s="131">
        <f t="shared" si="3"/>
        <v>5</v>
      </c>
      <c r="N46" s="131">
        <f t="shared" si="3"/>
        <v>5</v>
      </c>
      <c r="O46" s="172">
        <f t="shared" si="3"/>
        <v>5</v>
      </c>
      <c r="P46" s="174"/>
    </row>
    <row r="47" spans="1:17">
      <c r="A47" s="126"/>
      <c r="B47" s="126">
        <v>4</v>
      </c>
      <c r="C47" s="127">
        <f>$C$2-B47</f>
        <v>2015</v>
      </c>
      <c r="D47" s="178">
        <v>8</v>
      </c>
      <c r="E47" s="131">
        <f t="shared" si="2"/>
        <v>8</v>
      </c>
      <c r="F47" s="131">
        <f t="shared" si="2"/>
        <v>8</v>
      </c>
      <c r="G47" s="131">
        <f t="shared" si="2"/>
        <v>8</v>
      </c>
      <c r="H47" s="131">
        <f t="shared" si="2"/>
        <v>8</v>
      </c>
      <c r="I47" s="131">
        <f t="shared" si="2"/>
        <v>8</v>
      </c>
      <c r="J47" s="131">
        <f t="shared" si="8"/>
        <v>8</v>
      </c>
      <c r="K47" s="131">
        <f t="shared" si="3"/>
        <v>8</v>
      </c>
      <c r="L47" s="131">
        <f t="shared" si="3"/>
        <v>8</v>
      </c>
      <c r="M47" s="131">
        <f t="shared" si="3"/>
        <v>8</v>
      </c>
      <c r="N47" s="131">
        <f t="shared" si="3"/>
        <v>8</v>
      </c>
      <c r="O47" s="172">
        <f t="shared" si="3"/>
        <v>8</v>
      </c>
      <c r="P47" s="174"/>
    </row>
    <row r="48" spans="1:17">
      <c r="A48" s="126"/>
      <c r="B48" s="126">
        <v>5</v>
      </c>
      <c r="C48" s="127">
        <f>$C$2-B48</f>
        <v>2014</v>
      </c>
      <c r="D48" s="178">
        <v>7</v>
      </c>
      <c r="E48" s="131">
        <f t="shared" si="2"/>
        <v>7</v>
      </c>
      <c r="F48" s="131">
        <f t="shared" si="2"/>
        <v>7</v>
      </c>
      <c r="G48" s="131">
        <f t="shared" si="2"/>
        <v>7</v>
      </c>
      <c r="H48" s="131">
        <f t="shared" si="2"/>
        <v>7</v>
      </c>
      <c r="I48" s="131">
        <f t="shared" si="2"/>
        <v>7</v>
      </c>
      <c r="J48" s="131">
        <f t="shared" si="8"/>
        <v>7</v>
      </c>
      <c r="K48" s="131">
        <f t="shared" si="3"/>
        <v>7</v>
      </c>
      <c r="L48" s="131">
        <f t="shared" si="3"/>
        <v>7</v>
      </c>
      <c r="M48" s="131">
        <f t="shared" si="3"/>
        <v>7</v>
      </c>
      <c r="N48" s="131">
        <f t="shared" si="3"/>
        <v>7</v>
      </c>
      <c r="O48" s="172">
        <f t="shared" si="3"/>
        <v>7</v>
      </c>
      <c r="P48" s="174"/>
    </row>
    <row r="49" spans="1:16">
      <c r="A49" s="132"/>
      <c r="B49" s="132">
        <v>6</v>
      </c>
      <c r="C49" s="133">
        <f>$C$2-B49</f>
        <v>2013</v>
      </c>
      <c r="D49" s="178"/>
      <c r="E49" s="131">
        <f t="shared" si="2"/>
        <v>0</v>
      </c>
      <c r="F49" s="131">
        <f t="shared" si="2"/>
        <v>0</v>
      </c>
      <c r="G49" s="131">
        <f t="shared" si="2"/>
        <v>0</v>
      </c>
      <c r="H49" s="131">
        <f t="shared" si="2"/>
        <v>0</v>
      </c>
      <c r="I49" s="131">
        <f t="shared" si="2"/>
        <v>0</v>
      </c>
      <c r="J49" s="131">
        <f t="shared" si="8"/>
        <v>0</v>
      </c>
      <c r="K49" s="131">
        <f t="shared" si="3"/>
        <v>0</v>
      </c>
      <c r="L49" s="131">
        <f t="shared" si="3"/>
        <v>0</v>
      </c>
      <c r="M49" s="131">
        <f t="shared" si="3"/>
        <v>0</v>
      </c>
      <c r="N49" s="131">
        <f t="shared" si="3"/>
        <v>0</v>
      </c>
      <c r="O49" s="172">
        <f t="shared" si="3"/>
        <v>0</v>
      </c>
      <c r="P49" s="174"/>
    </row>
    <row r="50" spans="1:16" ht="13.5" thickBot="1">
      <c r="A50" s="134"/>
      <c r="B50" s="134"/>
      <c r="C50" s="135" t="s">
        <v>357</v>
      </c>
      <c r="D50" s="134">
        <f t="shared" ref="D50:O50" si="10">SUM(D2:D49)</f>
        <v>37</v>
      </c>
      <c r="E50" s="134">
        <f t="shared" si="10"/>
        <v>37</v>
      </c>
      <c r="F50" s="134">
        <f t="shared" si="10"/>
        <v>37</v>
      </c>
      <c r="G50" s="134">
        <f t="shared" si="10"/>
        <v>37</v>
      </c>
      <c r="H50" s="134">
        <f t="shared" si="10"/>
        <v>37</v>
      </c>
      <c r="I50" s="134">
        <f t="shared" si="10"/>
        <v>37</v>
      </c>
      <c r="J50" s="134">
        <f t="shared" si="10"/>
        <v>37</v>
      </c>
      <c r="K50" s="134">
        <f t="shared" si="10"/>
        <v>37</v>
      </c>
      <c r="L50" s="134">
        <f t="shared" si="10"/>
        <v>37</v>
      </c>
      <c r="M50" s="134">
        <f t="shared" si="10"/>
        <v>37</v>
      </c>
      <c r="N50" s="134">
        <f t="shared" si="10"/>
        <v>37</v>
      </c>
      <c r="O50" s="134">
        <f t="shared" si="10"/>
        <v>37</v>
      </c>
      <c r="P50" s="174"/>
    </row>
    <row r="51" spans="1:16" ht="13.5" hidden="1" thickTop="1">
      <c r="A51" s="136" t="s">
        <v>331</v>
      </c>
      <c r="B51" s="136"/>
      <c r="C51" s="137" t="s">
        <v>332</v>
      </c>
      <c r="D51" s="136" t="str">
        <f t="shared" ref="D51:O51" si="11">D1</f>
        <v>januar</v>
      </c>
      <c r="E51" s="136" t="str">
        <f t="shared" si="11"/>
        <v>februar</v>
      </c>
      <c r="F51" s="136" t="str">
        <f t="shared" si="11"/>
        <v>mars</v>
      </c>
      <c r="G51" s="136" t="str">
        <f t="shared" si="11"/>
        <v>april</v>
      </c>
      <c r="H51" s="136" t="str">
        <f t="shared" si="11"/>
        <v>mai</v>
      </c>
      <c r="I51" s="136" t="str">
        <f t="shared" si="11"/>
        <v>juni</v>
      </c>
      <c r="J51" s="136" t="str">
        <f t="shared" si="11"/>
        <v>juli</v>
      </c>
      <c r="K51" s="136" t="str">
        <f t="shared" si="11"/>
        <v>august</v>
      </c>
      <c r="L51" s="136" t="str">
        <f t="shared" si="11"/>
        <v>september</v>
      </c>
      <c r="M51" s="136" t="str">
        <f t="shared" si="11"/>
        <v>oktober</v>
      </c>
      <c r="N51" s="136" t="str">
        <f t="shared" si="11"/>
        <v>november</v>
      </c>
      <c r="O51" s="136" t="str">
        <f t="shared" si="11"/>
        <v>desember</v>
      </c>
      <c r="P51" s="136"/>
    </row>
    <row r="52" spans="1:16" hidden="1">
      <c r="A52" s="127" t="s">
        <v>325</v>
      </c>
      <c r="B52" s="138"/>
      <c r="C52" s="139">
        <f>6/45</f>
        <v>0.13333333333333333</v>
      </c>
      <c r="D52" s="138">
        <f t="shared" ref="D52:J52" si="12">SUM(D2:D5)</f>
        <v>0</v>
      </c>
      <c r="E52" s="138">
        <f t="shared" si="12"/>
        <v>0</v>
      </c>
      <c r="F52" s="138">
        <f t="shared" si="12"/>
        <v>0</v>
      </c>
      <c r="G52" s="138">
        <f t="shared" si="12"/>
        <v>0</v>
      </c>
      <c r="H52" s="138">
        <f t="shared" si="12"/>
        <v>0</v>
      </c>
      <c r="I52" s="138">
        <f t="shared" si="12"/>
        <v>0</v>
      </c>
      <c r="J52" s="138">
        <f t="shared" si="12"/>
        <v>0</v>
      </c>
      <c r="K52" s="138">
        <f>SUM(K2:K5)</f>
        <v>0</v>
      </c>
      <c r="L52" s="138">
        <f>SUM(L2:L5)</f>
        <v>0</v>
      </c>
      <c r="M52" s="138">
        <f>SUM(M2:M5)</f>
        <v>0</v>
      </c>
      <c r="N52" s="138">
        <f>SUM(N2:N5)</f>
        <v>0</v>
      </c>
      <c r="O52" s="138">
        <f>SUM(O2:O5)</f>
        <v>0</v>
      </c>
      <c r="P52" s="138"/>
    </row>
    <row r="53" spans="1:16" hidden="1">
      <c r="A53" s="127" t="s">
        <v>326</v>
      </c>
      <c r="B53" s="138"/>
      <c r="C53" s="139">
        <f>13/45</f>
        <v>0.28888888888888886</v>
      </c>
      <c r="D53" s="138">
        <f t="shared" ref="D53:J53" si="13">SUM(D10:D13)</f>
        <v>0</v>
      </c>
      <c r="E53" s="138">
        <f t="shared" si="13"/>
        <v>0</v>
      </c>
      <c r="F53" s="138">
        <f t="shared" si="13"/>
        <v>0</v>
      </c>
      <c r="G53" s="138">
        <f t="shared" si="13"/>
        <v>0</v>
      </c>
      <c r="H53" s="138">
        <f t="shared" si="13"/>
        <v>0</v>
      </c>
      <c r="I53" s="138">
        <f t="shared" si="13"/>
        <v>0</v>
      </c>
      <c r="J53" s="138">
        <f t="shared" si="13"/>
        <v>0</v>
      </c>
      <c r="K53" s="138">
        <f>SUM(K10:K13)</f>
        <v>0</v>
      </c>
      <c r="L53" s="138">
        <f>SUM(L10:L13)</f>
        <v>0</v>
      </c>
      <c r="M53" s="138">
        <f>SUM(M10:M13)</f>
        <v>0</v>
      </c>
      <c r="N53" s="138">
        <f>SUM(N10:N13)</f>
        <v>0</v>
      </c>
      <c r="O53" s="138">
        <f>SUM(O10:O13)</f>
        <v>0</v>
      </c>
      <c r="P53" s="138"/>
    </row>
    <row r="54" spans="1:16" hidden="1">
      <c r="A54" s="127" t="s">
        <v>327</v>
      </c>
      <c r="B54" s="138"/>
      <c r="C54" s="139">
        <f>21/45</f>
        <v>0.46666666666666667</v>
      </c>
      <c r="D54" s="138">
        <f>SUM(D18:D21)</f>
        <v>0</v>
      </c>
      <c r="E54" s="138">
        <f t="shared" ref="E54:J54" si="14">SUM(E18:E21)</f>
        <v>0</v>
      </c>
      <c r="F54" s="138">
        <f t="shared" si="14"/>
        <v>0</v>
      </c>
      <c r="G54" s="138">
        <f t="shared" si="14"/>
        <v>0</v>
      </c>
      <c r="H54" s="138">
        <f t="shared" si="14"/>
        <v>0</v>
      </c>
      <c r="I54" s="138">
        <f t="shared" si="14"/>
        <v>0</v>
      </c>
      <c r="J54" s="138">
        <f t="shared" si="14"/>
        <v>0</v>
      </c>
      <c r="K54" s="138">
        <f>SUM(K18:K21)</f>
        <v>0</v>
      </c>
      <c r="L54" s="138">
        <f>SUM(L18:L21)</f>
        <v>0</v>
      </c>
      <c r="M54" s="138">
        <f>SUM(M18:M21)</f>
        <v>0</v>
      </c>
      <c r="N54" s="138">
        <f>SUM(N18:N21)</f>
        <v>0</v>
      </c>
      <c r="O54" s="138">
        <f>SUM(O18:O21)</f>
        <v>0</v>
      </c>
      <c r="P54" s="138"/>
    </row>
    <row r="55" spans="1:16" hidden="1">
      <c r="A55" s="127" t="s">
        <v>328</v>
      </c>
      <c r="B55" s="138"/>
      <c r="C55" s="139">
        <f>29/45</f>
        <v>0.64444444444444449</v>
      </c>
      <c r="D55" s="138">
        <f>SUM(D26:D29)</f>
        <v>0</v>
      </c>
      <c r="E55" s="138">
        <f t="shared" ref="E55:J55" si="15">SUM(E26:E29)</f>
        <v>0</v>
      </c>
      <c r="F55" s="138">
        <f t="shared" si="15"/>
        <v>0</v>
      </c>
      <c r="G55" s="138">
        <f t="shared" si="15"/>
        <v>0</v>
      </c>
      <c r="H55" s="138">
        <f t="shared" si="15"/>
        <v>0</v>
      </c>
      <c r="I55" s="138">
        <f t="shared" si="15"/>
        <v>0</v>
      </c>
      <c r="J55" s="138">
        <f t="shared" si="15"/>
        <v>0</v>
      </c>
      <c r="K55" s="138">
        <f>SUM(K26:K29)</f>
        <v>0</v>
      </c>
      <c r="L55" s="138">
        <f>SUM(L26:L29)</f>
        <v>0</v>
      </c>
      <c r="M55" s="138">
        <f>SUM(M26:M29)</f>
        <v>0</v>
      </c>
      <c r="N55" s="138">
        <f>SUM(N26:N29)</f>
        <v>0</v>
      </c>
      <c r="O55" s="138">
        <f>SUM(O26:O29)</f>
        <v>0</v>
      </c>
      <c r="P55" s="138"/>
    </row>
    <row r="56" spans="1:16" hidden="1">
      <c r="A56" s="127" t="s">
        <v>329</v>
      </c>
      <c r="B56" s="138"/>
      <c r="C56" s="139">
        <f>37/45</f>
        <v>0.82222222222222219</v>
      </c>
      <c r="D56" s="138">
        <f>SUM(D34:D37)</f>
        <v>0</v>
      </c>
      <c r="E56" s="138">
        <f t="shared" ref="E56:J56" si="16">SUM(E34:E37)</f>
        <v>0</v>
      </c>
      <c r="F56" s="138">
        <f t="shared" si="16"/>
        <v>0</v>
      </c>
      <c r="G56" s="138">
        <f t="shared" si="16"/>
        <v>0</v>
      </c>
      <c r="H56" s="138">
        <f t="shared" si="16"/>
        <v>0</v>
      </c>
      <c r="I56" s="138">
        <f t="shared" si="16"/>
        <v>0</v>
      </c>
      <c r="J56" s="138">
        <f t="shared" si="16"/>
        <v>0</v>
      </c>
      <c r="K56" s="138">
        <f>SUM(K34:K37)</f>
        <v>0</v>
      </c>
      <c r="L56" s="138">
        <f>SUM(L34:L37)</f>
        <v>0</v>
      </c>
      <c r="M56" s="138">
        <f>SUM(M34:M37)</f>
        <v>0</v>
      </c>
      <c r="N56" s="138">
        <f>SUM(N34:N37)</f>
        <v>0</v>
      </c>
      <c r="O56" s="138">
        <f>SUM(O34:O37)</f>
        <v>0</v>
      </c>
      <c r="P56" s="138"/>
    </row>
    <row r="57" spans="1:16" hidden="1">
      <c r="A57" s="140" t="s">
        <v>330</v>
      </c>
      <c r="B57" s="138"/>
      <c r="C57" s="139">
        <f>45/45</f>
        <v>1</v>
      </c>
      <c r="D57" s="138">
        <f>SUM(D42:D45)</f>
        <v>17</v>
      </c>
      <c r="E57" s="138">
        <f t="shared" ref="E57:J57" si="17">SUM(E42:E45)</f>
        <v>17</v>
      </c>
      <c r="F57" s="138">
        <f t="shared" si="17"/>
        <v>17</v>
      </c>
      <c r="G57" s="138">
        <f t="shared" si="17"/>
        <v>17</v>
      </c>
      <c r="H57" s="138">
        <f t="shared" si="17"/>
        <v>17</v>
      </c>
      <c r="I57" s="138">
        <f t="shared" si="17"/>
        <v>17</v>
      </c>
      <c r="J57" s="138">
        <f t="shared" si="17"/>
        <v>17</v>
      </c>
      <c r="K57" s="138">
        <f>SUM(K42:K45)</f>
        <v>17</v>
      </c>
      <c r="L57" s="138">
        <f>SUM(L42:L45)</f>
        <v>17</v>
      </c>
      <c r="M57" s="138">
        <f>SUM(M42:M45)</f>
        <v>17</v>
      </c>
      <c r="N57" s="138">
        <f>SUM(N42:N45)</f>
        <v>17</v>
      </c>
      <c r="O57" s="138">
        <f>SUM(O42:O45)</f>
        <v>17</v>
      </c>
      <c r="P57" s="138"/>
    </row>
    <row r="58" spans="1:16" hidden="1">
      <c r="A58" s="136" t="s">
        <v>333</v>
      </c>
      <c r="B58" s="138"/>
      <c r="C58" s="141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75"/>
    </row>
    <row r="59" spans="1:16" hidden="1">
      <c r="A59" s="127" t="s">
        <v>325</v>
      </c>
      <c r="B59" s="138"/>
      <c r="C59" s="139">
        <f>6/45</f>
        <v>0.13333333333333333</v>
      </c>
      <c r="D59" s="138">
        <f t="shared" ref="D59:J59" si="18">SUM(D6:D9)</f>
        <v>0</v>
      </c>
      <c r="E59" s="138">
        <f t="shared" si="18"/>
        <v>0</v>
      </c>
      <c r="F59" s="138">
        <f t="shared" si="18"/>
        <v>0</v>
      </c>
      <c r="G59" s="138">
        <f t="shared" si="18"/>
        <v>0</v>
      </c>
      <c r="H59" s="138">
        <f t="shared" si="18"/>
        <v>0</v>
      </c>
      <c r="I59" s="138">
        <f t="shared" si="18"/>
        <v>0</v>
      </c>
      <c r="J59" s="138">
        <f t="shared" si="18"/>
        <v>0</v>
      </c>
      <c r="K59" s="138">
        <f>SUM(K6:K9)</f>
        <v>0</v>
      </c>
      <c r="L59" s="138">
        <f>SUM(L6:L9)</f>
        <v>0</v>
      </c>
      <c r="M59" s="138">
        <f>SUM(M6:M9)</f>
        <v>0</v>
      </c>
      <c r="N59" s="138">
        <f>SUM(N6:N9)</f>
        <v>0</v>
      </c>
      <c r="O59" s="138">
        <f>SUM(O6:O9)</f>
        <v>0</v>
      </c>
      <c r="P59" s="138"/>
    </row>
    <row r="60" spans="1:16" hidden="1">
      <c r="A60" s="127" t="s">
        <v>326</v>
      </c>
      <c r="B60" s="138"/>
      <c r="C60" s="139">
        <f>13/45</f>
        <v>0.28888888888888886</v>
      </c>
      <c r="D60" s="138">
        <f>SUM(D14:D17)</f>
        <v>0</v>
      </c>
      <c r="E60" s="138">
        <f t="shared" ref="E60:J60" si="19">SUM(E14:E17)</f>
        <v>0</v>
      </c>
      <c r="F60" s="138">
        <f t="shared" si="19"/>
        <v>0</v>
      </c>
      <c r="G60" s="138">
        <f t="shared" si="19"/>
        <v>0</v>
      </c>
      <c r="H60" s="138">
        <f t="shared" si="19"/>
        <v>0</v>
      </c>
      <c r="I60" s="138">
        <f t="shared" si="19"/>
        <v>0</v>
      </c>
      <c r="J60" s="138">
        <f t="shared" si="19"/>
        <v>0</v>
      </c>
      <c r="K60" s="138">
        <f>SUM(K14:K17)</f>
        <v>0</v>
      </c>
      <c r="L60" s="138">
        <f>SUM(L14:L17)</f>
        <v>0</v>
      </c>
      <c r="M60" s="138">
        <f>SUM(M14:M17)</f>
        <v>0</v>
      </c>
      <c r="N60" s="138">
        <f>SUM(N14:N17)</f>
        <v>0</v>
      </c>
      <c r="O60" s="138">
        <f>SUM(O14:O17)</f>
        <v>0</v>
      </c>
      <c r="P60" s="138"/>
    </row>
    <row r="61" spans="1:16" hidden="1">
      <c r="A61" s="127" t="s">
        <v>327</v>
      </c>
      <c r="B61" s="138"/>
      <c r="C61" s="139">
        <f>21/45</f>
        <v>0.46666666666666667</v>
      </c>
      <c r="D61" s="138">
        <f>SUM(D22:D25)</f>
        <v>0</v>
      </c>
      <c r="E61" s="138">
        <f t="shared" ref="E61:J61" si="20">SUM(E22:E25)</f>
        <v>0</v>
      </c>
      <c r="F61" s="138">
        <f t="shared" si="20"/>
        <v>0</v>
      </c>
      <c r="G61" s="138">
        <f t="shared" si="20"/>
        <v>0</v>
      </c>
      <c r="H61" s="138">
        <f t="shared" si="20"/>
        <v>0</v>
      </c>
      <c r="I61" s="138">
        <f t="shared" si="20"/>
        <v>0</v>
      </c>
      <c r="J61" s="138">
        <f t="shared" si="20"/>
        <v>0</v>
      </c>
      <c r="K61" s="138">
        <f>SUM(K22:K25)</f>
        <v>0</v>
      </c>
      <c r="L61" s="138">
        <f>SUM(L22:L25)</f>
        <v>0</v>
      </c>
      <c r="M61" s="138">
        <f>SUM(M22:M25)</f>
        <v>0</v>
      </c>
      <c r="N61" s="138">
        <f>SUM(N22:N25)</f>
        <v>0</v>
      </c>
      <c r="O61" s="138">
        <f>SUM(O22:O25)</f>
        <v>0</v>
      </c>
      <c r="P61" s="138"/>
    </row>
    <row r="62" spans="1:16" hidden="1">
      <c r="A62" s="127" t="s">
        <v>328</v>
      </c>
      <c r="B62" s="138"/>
      <c r="C62" s="139">
        <f>29/45</f>
        <v>0.64444444444444449</v>
      </c>
      <c r="D62" s="138">
        <f>SUM(D30:D33)</f>
        <v>0</v>
      </c>
      <c r="E62" s="138">
        <f t="shared" ref="E62:J62" si="21">SUM(E30:E33)</f>
        <v>0</v>
      </c>
      <c r="F62" s="138">
        <f t="shared" si="21"/>
        <v>0</v>
      </c>
      <c r="G62" s="138">
        <f t="shared" si="21"/>
        <v>0</v>
      </c>
      <c r="H62" s="138">
        <f t="shared" si="21"/>
        <v>0</v>
      </c>
      <c r="I62" s="138">
        <f t="shared" si="21"/>
        <v>0</v>
      </c>
      <c r="J62" s="138">
        <f t="shared" si="21"/>
        <v>0</v>
      </c>
      <c r="K62" s="138">
        <f>SUM(K30:K33)</f>
        <v>0</v>
      </c>
      <c r="L62" s="138">
        <f>SUM(L30:L33)</f>
        <v>0</v>
      </c>
      <c r="M62" s="138">
        <f>SUM(M30:M33)</f>
        <v>0</v>
      </c>
      <c r="N62" s="138">
        <f>SUM(N30:N33)</f>
        <v>0</v>
      </c>
      <c r="O62" s="138">
        <f>SUM(O30:O33)</f>
        <v>0</v>
      </c>
      <c r="P62" s="138"/>
    </row>
    <row r="63" spans="1:16" hidden="1">
      <c r="A63" s="127" t="s">
        <v>329</v>
      </c>
      <c r="B63" s="138"/>
      <c r="C63" s="139">
        <f>37/45</f>
        <v>0.82222222222222219</v>
      </c>
      <c r="D63" s="138">
        <f>SUM(D38:D41)</f>
        <v>0</v>
      </c>
      <c r="E63" s="138">
        <f t="shared" ref="E63:J63" si="22">SUM(E38:E41)</f>
        <v>0</v>
      </c>
      <c r="F63" s="138">
        <f t="shared" si="22"/>
        <v>0</v>
      </c>
      <c r="G63" s="138">
        <f t="shared" si="22"/>
        <v>0</v>
      </c>
      <c r="H63" s="138">
        <f t="shared" si="22"/>
        <v>0</v>
      </c>
      <c r="I63" s="138">
        <f t="shared" si="22"/>
        <v>0</v>
      </c>
      <c r="J63" s="138">
        <f t="shared" si="22"/>
        <v>0</v>
      </c>
      <c r="K63" s="138">
        <f>SUM(K38:K41)</f>
        <v>0</v>
      </c>
      <c r="L63" s="138">
        <f>SUM(L38:L41)</f>
        <v>0</v>
      </c>
      <c r="M63" s="138">
        <f>SUM(M38:M41)</f>
        <v>0</v>
      </c>
      <c r="N63" s="138">
        <f>SUM(N38:N41)</f>
        <v>0</v>
      </c>
      <c r="O63" s="138">
        <f>SUM(O38:O41)</f>
        <v>0</v>
      </c>
      <c r="P63" s="138"/>
    </row>
    <row r="64" spans="1:16" hidden="1">
      <c r="A64" s="140" t="s">
        <v>330</v>
      </c>
      <c r="B64" s="138"/>
      <c r="C64" s="139">
        <f>45/45</f>
        <v>1</v>
      </c>
      <c r="D64" s="138">
        <f>SUM(D46:D49)</f>
        <v>20</v>
      </c>
      <c r="E64" s="138">
        <f t="shared" ref="E64:J64" si="23">SUM(E46:E49)</f>
        <v>20</v>
      </c>
      <c r="F64" s="138">
        <f t="shared" si="23"/>
        <v>20</v>
      </c>
      <c r="G64" s="138">
        <f t="shared" si="23"/>
        <v>20</v>
      </c>
      <c r="H64" s="138">
        <f t="shared" si="23"/>
        <v>20</v>
      </c>
      <c r="I64" s="138">
        <f t="shared" si="23"/>
        <v>20</v>
      </c>
      <c r="J64" s="138">
        <f t="shared" si="23"/>
        <v>20</v>
      </c>
      <c r="K64" s="138">
        <f>SUM(K46:K49)</f>
        <v>20</v>
      </c>
      <c r="L64" s="138">
        <f>SUM(L46:L49)</f>
        <v>20</v>
      </c>
      <c r="M64" s="138">
        <f>SUM(M46:M49)</f>
        <v>20</v>
      </c>
      <c r="N64" s="138">
        <f>SUM(N46:N49)</f>
        <v>20</v>
      </c>
      <c r="O64" s="138">
        <f>SUM(O46:O49)</f>
        <v>20</v>
      </c>
      <c r="P64" s="138"/>
    </row>
    <row r="65" spans="1:16" hidden="1">
      <c r="A65" s="127" t="s">
        <v>331</v>
      </c>
      <c r="B65" s="126"/>
      <c r="C65" s="127"/>
      <c r="D65" s="126">
        <f t="shared" ref="D65:J65" si="24">SUM(D52:D57)</f>
        <v>17</v>
      </c>
      <c r="E65" s="126">
        <f t="shared" si="24"/>
        <v>17</v>
      </c>
      <c r="F65" s="126">
        <f t="shared" si="24"/>
        <v>17</v>
      </c>
      <c r="G65" s="126">
        <f t="shared" si="24"/>
        <v>17</v>
      </c>
      <c r="H65" s="126">
        <f t="shared" si="24"/>
        <v>17</v>
      </c>
      <c r="I65" s="126">
        <f t="shared" si="24"/>
        <v>17</v>
      </c>
      <c r="J65" s="126">
        <f t="shared" si="24"/>
        <v>17</v>
      </c>
      <c r="K65" s="126">
        <f>SUM(K52:K57)</f>
        <v>17</v>
      </c>
      <c r="L65" s="126">
        <f>SUM(L52:L57)</f>
        <v>17</v>
      </c>
      <c r="M65" s="126">
        <f>SUM(M52:M57)</f>
        <v>17</v>
      </c>
      <c r="N65" s="126">
        <f>SUM(N52:N57)</f>
        <v>17</v>
      </c>
      <c r="O65" s="126">
        <f>SUM(O52:O57)</f>
        <v>17</v>
      </c>
      <c r="P65" s="175"/>
    </row>
    <row r="66" spans="1:16" hidden="1">
      <c r="A66" s="127" t="s">
        <v>333</v>
      </c>
      <c r="B66" s="126"/>
      <c r="C66" s="127"/>
      <c r="D66" s="126">
        <f t="shared" ref="D66:J66" si="25">SUM(D59:D64)</f>
        <v>20</v>
      </c>
      <c r="E66" s="126">
        <f t="shared" si="25"/>
        <v>20</v>
      </c>
      <c r="F66" s="126">
        <f t="shared" si="25"/>
        <v>20</v>
      </c>
      <c r="G66" s="126">
        <f t="shared" si="25"/>
        <v>20</v>
      </c>
      <c r="H66" s="126">
        <f t="shared" si="25"/>
        <v>20</v>
      </c>
      <c r="I66" s="126">
        <f t="shared" si="25"/>
        <v>20</v>
      </c>
      <c r="J66" s="126">
        <f t="shared" si="25"/>
        <v>20</v>
      </c>
      <c r="K66" s="126">
        <f>SUM(K59:K64)</f>
        <v>20</v>
      </c>
      <c r="L66" s="126">
        <f>SUM(L59:L64)</f>
        <v>20</v>
      </c>
      <c r="M66" s="126">
        <f>SUM(M59:M64)</f>
        <v>20</v>
      </c>
      <c r="N66" s="126">
        <f>SUM(N59:N64)</f>
        <v>20</v>
      </c>
      <c r="O66" s="126">
        <f>SUM(O59:O64)</f>
        <v>20</v>
      </c>
      <c r="P66" s="175"/>
    </row>
    <row r="67" spans="1:16" ht="13.5" hidden="1" thickBot="1">
      <c r="A67" s="135" t="s">
        <v>334</v>
      </c>
      <c r="B67" s="134"/>
      <c r="C67" s="135"/>
      <c r="D67" s="134">
        <f t="shared" ref="D67:J67" si="26">SUM(D65:D66)</f>
        <v>37</v>
      </c>
      <c r="E67" s="134">
        <f t="shared" si="26"/>
        <v>37</v>
      </c>
      <c r="F67" s="134">
        <f t="shared" si="26"/>
        <v>37</v>
      </c>
      <c r="G67" s="134">
        <f t="shared" si="26"/>
        <v>37</v>
      </c>
      <c r="H67" s="134">
        <f t="shared" si="26"/>
        <v>37</v>
      </c>
      <c r="I67" s="134">
        <f t="shared" si="26"/>
        <v>37</v>
      </c>
      <c r="J67" s="134">
        <f t="shared" si="26"/>
        <v>37</v>
      </c>
      <c r="K67" s="134">
        <f>SUM(K65:K66)</f>
        <v>37</v>
      </c>
      <c r="L67" s="134">
        <f>SUM(L65:L66)</f>
        <v>37</v>
      </c>
      <c r="M67" s="134">
        <f>SUM(M65:M66)</f>
        <v>37</v>
      </c>
      <c r="N67" s="134">
        <f>SUM(N65:N66)</f>
        <v>37</v>
      </c>
      <c r="O67" s="134">
        <f>SUM(O65:O66)</f>
        <v>37</v>
      </c>
      <c r="P67" s="175"/>
    </row>
    <row r="68" spans="1:16" ht="13.5" thickTop="1">
      <c r="A68" s="126"/>
      <c r="B68" s="126"/>
      <c r="C68" s="126"/>
      <c r="D68" s="142"/>
      <c r="E68" s="142"/>
      <c r="F68" s="142"/>
      <c r="G68" s="142"/>
      <c r="H68" s="126"/>
      <c r="I68" s="126"/>
      <c r="J68" s="126"/>
      <c r="K68" s="126"/>
      <c r="L68" s="126"/>
      <c r="M68" s="126"/>
      <c r="N68" s="126"/>
      <c r="O68" s="126"/>
      <c r="P68" s="174"/>
    </row>
    <row r="69" spans="1:16">
      <c r="A69" s="127" t="s">
        <v>335</v>
      </c>
      <c r="B69" s="126"/>
      <c r="C69" s="127"/>
      <c r="D69" s="143">
        <f>SUMPRODUCT(D52:D57,$C$52:$C$57)</f>
        <v>17</v>
      </c>
      <c r="E69" s="143">
        <f t="shared" ref="E69:J69" si="27">SUMPRODUCT(E52:E57,$C$52:$C$57)</f>
        <v>17</v>
      </c>
      <c r="F69" s="143">
        <f t="shared" si="27"/>
        <v>17</v>
      </c>
      <c r="G69" s="143">
        <f t="shared" si="27"/>
        <v>17</v>
      </c>
      <c r="H69" s="143">
        <f t="shared" si="27"/>
        <v>17</v>
      </c>
      <c r="I69" s="143">
        <f t="shared" si="27"/>
        <v>17</v>
      </c>
      <c r="J69" s="143">
        <f t="shared" si="27"/>
        <v>17</v>
      </c>
      <c r="K69" s="143">
        <f>SUMPRODUCT(K52:K57,$C$52:$C$57)</f>
        <v>17</v>
      </c>
      <c r="L69" s="143">
        <f>SUMPRODUCT(L52:L57,$C$52:$C$57)</f>
        <v>17</v>
      </c>
      <c r="M69" s="143">
        <f>SUMPRODUCT(M52:M57,$C$52:$C$57)</f>
        <v>17</v>
      </c>
      <c r="N69" s="143">
        <f>SUMPRODUCT(N52:N57,$C$52:$C$57)</f>
        <v>17</v>
      </c>
      <c r="O69" s="143">
        <f>SUMPRODUCT(O52:O57,$C$52:$C$57)</f>
        <v>17</v>
      </c>
      <c r="P69" s="146"/>
    </row>
    <row r="70" spans="1:16">
      <c r="A70" s="127" t="s">
        <v>336</v>
      </c>
      <c r="B70" s="126"/>
      <c r="C70" s="127"/>
      <c r="D70" s="143">
        <f t="shared" ref="D70:J70" si="28">SUMPRODUCT(D59:D64,$C$59:$C$64)</f>
        <v>20</v>
      </c>
      <c r="E70" s="143">
        <f t="shared" si="28"/>
        <v>20</v>
      </c>
      <c r="F70" s="143">
        <f t="shared" si="28"/>
        <v>20</v>
      </c>
      <c r="G70" s="143">
        <f t="shared" si="28"/>
        <v>20</v>
      </c>
      <c r="H70" s="143">
        <f t="shared" si="28"/>
        <v>20</v>
      </c>
      <c r="I70" s="143">
        <f t="shared" si="28"/>
        <v>20</v>
      </c>
      <c r="J70" s="143">
        <f t="shared" si="28"/>
        <v>20</v>
      </c>
      <c r="K70" s="143">
        <f>SUMPRODUCT(K59:K64,$C$59:$C$64)</f>
        <v>20</v>
      </c>
      <c r="L70" s="143">
        <f>SUMPRODUCT(L59:L64,$C$59:$C$64)</f>
        <v>20</v>
      </c>
      <c r="M70" s="143">
        <f>SUMPRODUCT(M59:M64,$C$59:$C$64)</f>
        <v>20</v>
      </c>
      <c r="N70" s="143">
        <f>SUMPRODUCT(N59:N64,$C$59:$C$64)</f>
        <v>20</v>
      </c>
      <c r="O70" s="143">
        <f>SUMPRODUCT(O59:O64,$C$59:$C$64)</f>
        <v>20</v>
      </c>
      <c r="P70" s="146"/>
    </row>
    <row r="71" spans="1:16" ht="13.5" thickBot="1">
      <c r="A71" s="135" t="s">
        <v>358</v>
      </c>
      <c r="B71" s="134"/>
      <c r="C71" s="135"/>
      <c r="D71" s="144">
        <f t="shared" ref="D71:J71" si="29">SUM(D69:D70)</f>
        <v>37</v>
      </c>
      <c r="E71" s="144">
        <f t="shared" si="29"/>
        <v>37</v>
      </c>
      <c r="F71" s="144">
        <f t="shared" si="29"/>
        <v>37</v>
      </c>
      <c r="G71" s="144">
        <f t="shared" si="29"/>
        <v>37</v>
      </c>
      <c r="H71" s="144">
        <f t="shared" si="29"/>
        <v>37</v>
      </c>
      <c r="I71" s="144">
        <f t="shared" si="29"/>
        <v>37</v>
      </c>
      <c r="J71" s="144">
        <f t="shared" si="29"/>
        <v>37</v>
      </c>
      <c r="K71" s="144">
        <f>SUM(K69:K70)</f>
        <v>37</v>
      </c>
      <c r="L71" s="144">
        <f>SUM(L69:L70)</f>
        <v>37</v>
      </c>
      <c r="M71" s="144">
        <f>SUM(M69:M70)</f>
        <v>37</v>
      </c>
      <c r="N71" s="144">
        <f>SUM(N69:N70)</f>
        <v>37</v>
      </c>
      <c r="O71" s="144">
        <f>SUM(O69:O70)</f>
        <v>37</v>
      </c>
      <c r="P71" s="146"/>
    </row>
    <row r="72" spans="1:16" ht="13.5" thickTop="1">
      <c r="A72" s="140"/>
      <c r="B72" s="138"/>
      <c r="C72" s="140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6"/>
    </row>
    <row r="73" spans="1:16">
      <c r="A73" s="147" t="s">
        <v>337</v>
      </c>
      <c r="B73" s="126"/>
      <c r="C73" s="148"/>
      <c r="D73" s="147" t="str">
        <f t="shared" ref="D73:O73" si="30">D1</f>
        <v>januar</v>
      </c>
      <c r="E73" s="147" t="str">
        <f t="shared" si="30"/>
        <v>februar</v>
      </c>
      <c r="F73" s="147" t="str">
        <f t="shared" si="30"/>
        <v>mars</v>
      </c>
      <c r="G73" s="147" t="str">
        <f t="shared" si="30"/>
        <v>april</v>
      </c>
      <c r="H73" s="147" t="str">
        <f t="shared" si="30"/>
        <v>mai</v>
      </c>
      <c r="I73" s="147" t="str">
        <f t="shared" si="30"/>
        <v>juni</v>
      </c>
      <c r="J73" s="147" t="str">
        <f t="shared" si="30"/>
        <v>juli</v>
      </c>
      <c r="K73" s="147" t="str">
        <f t="shared" si="30"/>
        <v>august</v>
      </c>
      <c r="L73" s="147" t="str">
        <f t="shared" si="30"/>
        <v>september</v>
      </c>
      <c r="M73" s="147" t="str">
        <f t="shared" si="30"/>
        <v>oktober</v>
      </c>
      <c r="N73" s="147" t="str">
        <f t="shared" si="30"/>
        <v>november</v>
      </c>
      <c r="O73" s="147" t="str">
        <f t="shared" si="30"/>
        <v>desember</v>
      </c>
      <c r="P73" s="166"/>
    </row>
    <row r="74" spans="1:16">
      <c r="A74" s="149" t="s">
        <v>338</v>
      </c>
      <c r="B74" s="149"/>
      <c r="C74" s="148"/>
      <c r="D74" s="179">
        <v>213771</v>
      </c>
      <c r="E74" s="180">
        <f t="shared" ref="E74:O74" si="31">D74</f>
        <v>213771</v>
      </c>
      <c r="F74" s="180">
        <f t="shared" si="31"/>
        <v>213771</v>
      </c>
      <c r="G74" s="180">
        <f t="shared" si="31"/>
        <v>213771</v>
      </c>
      <c r="H74" s="180">
        <f t="shared" si="31"/>
        <v>213771</v>
      </c>
      <c r="I74" s="180">
        <f t="shared" si="31"/>
        <v>213771</v>
      </c>
      <c r="J74" s="180">
        <f t="shared" si="31"/>
        <v>213771</v>
      </c>
      <c r="K74" s="180">
        <f t="shared" si="31"/>
        <v>213771</v>
      </c>
      <c r="L74" s="180">
        <f t="shared" si="31"/>
        <v>213771</v>
      </c>
      <c r="M74" s="180">
        <f t="shared" si="31"/>
        <v>213771</v>
      </c>
      <c r="N74" s="180">
        <f t="shared" si="31"/>
        <v>213771</v>
      </c>
      <c r="O74" s="180">
        <f t="shared" si="31"/>
        <v>213771</v>
      </c>
      <c r="P74" s="176"/>
    </row>
    <row r="75" spans="1:16">
      <c r="A75" s="149" t="s">
        <v>339</v>
      </c>
      <c r="B75" s="149"/>
      <c r="C75" s="148"/>
      <c r="D75" s="179">
        <v>102448</v>
      </c>
      <c r="E75" s="180">
        <f t="shared" ref="E75:H76" si="32">D75</f>
        <v>102448</v>
      </c>
      <c r="F75" s="180">
        <f t="shared" si="32"/>
        <v>102448</v>
      </c>
      <c r="G75" s="180">
        <f t="shared" si="32"/>
        <v>102448</v>
      </c>
      <c r="H75" s="180">
        <f t="shared" si="32"/>
        <v>102448</v>
      </c>
      <c r="I75" s="180">
        <f t="shared" ref="I75:O76" si="33">H75</f>
        <v>102448</v>
      </c>
      <c r="J75" s="180">
        <f t="shared" si="33"/>
        <v>102448</v>
      </c>
      <c r="K75" s="180">
        <f t="shared" si="33"/>
        <v>102448</v>
      </c>
      <c r="L75" s="180">
        <f t="shared" si="33"/>
        <v>102448</v>
      </c>
      <c r="M75" s="180">
        <f t="shared" si="33"/>
        <v>102448</v>
      </c>
      <c r="N75" s="180">
        <f t="shared" si="33"/>
        <v>102448</v>
      </c>
      <c r="O75" s="180">
        <f t="shared" si="33"/>
        <v>102448</v>
      </c>
      <c r="P75" s="176"/>
    </row>
    <row r="76" spans="1:16">
      <c r="A76" s="149" t="s">
        <v>340</v>
      </c>
      <c r="B76" s="149"/>
      <c r="C76" s="148"/>
      <c r="D76" s="179">
        <v>9300</v>
      </c>
      <c r="E76" s="180">
        <f t="shared" si="32"/>
        <v>9300</v>
      </c>
      <c r="F76" s="180">
        <f t="shared" si="32"/>
        <v>9300</v>
      </c>
      <c r="G76" s="180">
        <f t="shared" si="32"/>
        <v>9300</v>
      </c>
      <c r="H76" s="180">
        <f t="shared" si="32"/>
        <v>9300</v>
      </c>
      <c r="I76" s="180">
        <f t="shared" si="33"/>
        <v>9300</v>
      </c>
      <c r="J76" s="180">
        <f t="shared" si="33"/>
        <v>9300</v>
      </c>
      <c r="K76" s="180">
        <f t="shared" si="33"/>
        <v>9300</v>
      </c>
      <c r="L76" s="180">
        <f t="shared" si="33"/>
        <v>9300</v>
      </c>
      <c r="M76" s="180">
        <f t="shared" si="33"/>
        <v>9300</v>
      </c>
      <c r="N76" s="180">
        <f t="shared" si="33"/>
        <v>9300</v>
      </c>
      <c r="O76" s="180">
        <f t="shared" si="33"/>
        <v>9300</v>
      </c>
      <c r="P76" s="176"/>
    </row>
    <row r="77" spans="1:16">
      <c r="A77" s="149"/>
      <c r="B77" s="149"/>
      <c r="C77" s="148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76"/>
    </row>
    <row r="78" spans="1:16" ht="14.25" hidden="1">
      <c r="A78" s="51" t="s">
        <v>341</v>
      </c>
      <c r="B78" s="152"/>
      <c r="C78" s="152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76"/>
    </row>
    <row r="79" spans="1:16" ht="14.25" hidden="1">
      <c r="A79" s="152" t="s">
        <v>342</v>
      </c>
      <c r="B79" s="152"/>
      <c r="C79" s="152"/>
      <c r="D79" s="150">
        <v>0</v>
      </c>
      <c r="E79" s="150">
        <f>D79</f>
        <v>0</v>
      </c>
      <c r="F79" s="150">
        <f t="shared" ref="F79:J80" si="34">E79</f>
        <v>0</v>
      </c>
      <c r="G79" s="150">
        <f t="shared" si="34"/>
        <v>0</v>
      </c>
      <c r="H79" s="150">
        <f t="shared" si="34"/>
        <v>0</v>
      </c>
      <c r="I79" s="150">
        <f t="shared" si="34"/>
        <v>0</v>
      </c>
      <c r="J79" s="150">
        <f t="shared" si="34"/>
        <v>0</v>
      </c>
      <c r="K79" s="150"/>
      <c r="L79" s="150"/>
      <c r="M79" s="150"/>
      <c r="N79" s="150"/>
      <c r="O79" s="150"/>
      <c r="P79" s="176"/>
    </row>
    <row r="80" spans="1:16" ht="14.25" hidden="1">
      <c r="A80" s="152" t="s">
        <v>343</v>
      </c>
      <c r="B80" s="152"/>
      <c r="C80" s="152"/>
      <c r="D80" s="150">
        <v>0</v>
      </c>
      <c r="E80" s="150">
        <f>D80</f>
        <v>0</v>
      </c>
      <c r="F80" s="150">
        <f t="shared" si="34"/>
        <v>0</v>
      </c>
      <c r="G80" s="150">
        <f t="shared" si="34"/>
        <v>0</v>
      </c>
      <c r="H80" s="150">
        <f t="shared" si="34"/>
        <v>0</v>
      </c>
      <c r="I80" s="150">
        <f t="shared" si="34"/>
        <v>0</v>
      </c>
      <c r="J80" s="150">
        <f t="shared" si="34"/>
        <v>0</v>
      </c>
      <c r="K80" s="150"/>
      <c r="L80" s="150"/>
      <c r="M80" s="150"/>
      <c r="N80" s="150"/>
      <c r="O80" s="150"/>
      <c r="P80" s="176"/>
    </row>
    <row r="81" spans="1:16" ht="14.25" hidden="1">
      <c r="A81" s="152"/>
      <c r="B81" s="152"/>
      <c r="C81" s="152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76"/>
    </row>
    <row r="82" spans="1:16" ht="15.75" hidden="1">
      <c r="A82" s="147" t="s">
        <v>344</v>
      </c>
      <c r="B82" s="153"/>
      <c r="C82" s="154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76"/>
    </row>
    <row r="83" spans="1:16" hidden="1">
      <c r="A83" s="148" t="s">
        <v>345</v>
      </c>
      <c r="B83" s="148"/>
      <c r="C83" s="156" t="s">
        <v>331</v>
      </c>
      <c r="D83" s="230">
        <f t="shared" ref="D83:G84" si="35">D69*(D74+D79)</f>
        <v>3634107</v>
      </c>
      <c r="E83" s="151">
        <f t="shared" si="35"/>
        <v>3634107</v>
      </c>
      <c r="F83" s="151">
        <f t="shared" si="35"/>
        <v>3634107</v>
      </c>
      <c r="G83" s="151">
        <f t="shared" si="35"/>
        <v>3634107</v>
      </c>
      <c r="H83" s="151">
        <f t="shared" ref="H83:J85" si="36">H69*H74</f>
        <v>3634107</v>
      </c>
      <c r="I83" s="151">
        <f t="shared" si="36"/>
        <v>3634107</v>
      </c>
      <c r="J83" s="151">
        <f t="shared" si="36"/>
        <v>3634107</v>
      </c>
      <c r="K83" s="151">
        <f t="shared" ref="K83:O85" si="37">K69*K74</f>
        <v>3634107</v>
      </c>
      <c r="L83" s="151">
        <f t="shared" si="37"/>
        <v>3634107</v>
      </c>
      <c r="M83" s="151">
        <f t="shared" si="37"/>
        <v>3634107</v>
      </c>
      <c r="N83" s="151">
        <f t="shared" si="37"/>
        <v>3634107</v>
      </c>
      <c r="O83" s="151">
        <f t="shared" si="37"/>
        <v>3634107</v>
      </c>
      <c r="P83" s="176"/>
    </row>
    <row r="84" spans="1:16" hidden="1">
      <c r="A84" s="148"/>
      <c r="B84" s="148"/>
      <c r="C84" s="156" t="s">
        <v>333</v>
      </c>
      <c r="D84" s="151">
        <f t="shared" si="35"/>
        <v>2048960</v>
      </c>
      <c r="E84" s="151">
        <f t="shared" si="35"/>
        <v>2048960</v>
      </c>
      <c r="F84" s="151">
        <f t="shared" si="35"/>
        <v>2048960</v>
      </c>
      <c r="G84" s="151">
        <f t="shared" si="35"/>
        <v>2048960</v>
      </c>
      <c r="H84" s="151">
        <f t="shared" si="36"/>
        <v>2048960</v>
      </c>
      <c r="I84" s="151">
        <f t="shared" si="36"/>
        <v>2048960</v>
      </c>
      <c r="J84" s="151">
        <f t="shared" si="36"/>
        <v>2048960</v>
      </c>
      <c r="K84" s="151">
        <f t="shared" si="37"/>
        <v>2048960</v>
      </c>
      <c r="L84" s="151">
        <f t="shared" si="37"/>
        <v>2048960</v>
      </c>
      <c r="M84" s="151">
        <f t="shared" si="37"/>
        <v>2048960</v>
      </c>
      <c r="N84" s="151">
        <f t="shared" si="37"/>
        <v>2048960</v>
      </c>
      <c r="O84" s="151">
        <f t="shared" si="37"/>
        <v>2048960</v>
      </c>
      <c r="P84" s="176"/>
    </row>
    <row r="85" spans="1:16" hidden="1">
      <c r="A85" s="148" t="s">
        <v>278</v>
      </c>
      <c r="B85" s="148"/>
      <c r="C85" s="156" t="s">
        <v>346</v>
      </c>
      <c r="D85" s="151">
        <f>D71*D76</f>
        <v>344100</v>
      </c>
      <c r="E85" s="151">
        <f>E71*E76</f>
        <v>344100</v>
      </c>
      <c r="F85" s="151">
        <f>F71*F76</f>
        <v>344100</v>
      </c>
      <c r="G85" s="151">
        <f>G71*G76</f>
        <v>344100</v>
      </c>
      <c r="H85" s="151">
        <f t="shared" si="36"/>
        <v>344100</v>
      </c>
      <c r="I85" s="151">
        <f t="shared" si="36"/>
        <v>344100</v>
      </c>
      <c r="J85" s="151">
        <f t="shared" si="36"/>
        <v>344100</v>
      </c>
      <c r="K85" s="151">
        <f t="shared" si="37"/>
        <v>344100</v>
      </c>
      <c r="L85" s="151">
        <f t="shared" si="37"/>
        <v>344100</v>
      </c>
      <c r="M85" s="151">
        <f t="shared" si="37"/>
        <v>344100</v>
      </c>
      <c r="N85" s="151">
        <f t="shared" si="37"/>
        <v>344100</v>
      </c>
      <c r="O85" s="151">
        <f t="shared" si="37"/>
        <v>344100</v>
      </c>
      <c r="P85" s="176"/>
    </row>
    <row r="86" spans="1:16" hidden="1">
      <c r="A86" s="149" t="s">
        <v>347</v>
      </c>
      <c r="B86" s="149"/>
      <c r="C86" s="156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76"/>
    </row>
    <row r="87" spans="1:16" hidden="1">
      <c r="A87" s="149" t="s">
        <v>348</v>
      </c>
      <c r="B87" s="149"/>
      <c r="C87" s="156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76"/>
    </row>
    <row r="88" spans="1:16" ht="13.5" hidden="1" thickBot="1">
      <c r="A88" s="157" t="s">
        <v>349</v>
      </c>
      <c r="B88" s="157"/>
      <c r="C88" s="158"/>
      <c r="D88" s="159">
        <f t="shared" ref="D88:O88" si="38">SUM(D83:D87)</f>
        <v>6027167</v>
      </c>
      <c r="E88" s="159">
        <f t="shared" si="38"/>
        <v>6027167</v>
      </c>
      <c r="F88" s="159">
        <f t="shared" si="38"/>
        <v>6027167</v>
      </c>
      <c r="G88" s="159">
        <f t="shared" si="38"/>
        <v>6027167</v>
      </c>
      <c r="H88" s="159">
        <f t="shared" si="38"/>
        <v>6027167</v>
      </c>
      <c r="I88" s="159">
        <f t="shared" si="38"/>
        <v>6027167</v>
      </c>
      <c r="J88" s="159">
        <f t="shared" si="38"/>
        <v>6027167</v>
      </c>
      <c r="K88" s="159">
        <f t="shared" si="38"/>
        <v>6027167</v>
      </c>
      <c r="L88" s="159">
        <f t="shared" si="38"/>
        <v>6027167</v>
      </c>
      <c r="M88" s="159">
        <f t="shared" si="38"/>
        <v>6027167</v>
      </c>
      <c r="N88" s="159">
        <f t="shared" si="38"/>
        <v>6027167</v>
      </c>
      <c r="O88" s="159">
        <f t="shared" si="38"/>
        <v>6027167</v>
      </c>
      <c r="P88" s="176"/>
    </row>
    <row r="89" spans="1:16" hidden="1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76"/>
    </row>
    <row r="90" spans="1:16" hidden="1">
      <c r="A90" s="160" t="s">
        <v>350</v>
      </c>
      <c r="B90" s="148"/>
      <c r="C90" s="148"/>
      <c r="D90" s="161">
        <v>1</v>
      </c>
      <c r="E90" s="161">
        <v>1</v>
      </c>
      <c r="F90" s="161">
        <v>1</v>
      </c>
      <c r="G90" s="161">
        <v>1</v>
      </c>
      <c r="H90" s="161">
        <v>1</v>
      </c>
      <c r="I90" s="161">
        <v>1</v>
      </c>
      <c r="J90" s="161">
        <v>1</v>
      </c>
      <c r="K90" s="161">
        <v>1</v>
      </c>
      <c r="L90" s="161">
        <v>1</v>
      </c>
      <c r="M90" s="161">
        <v>1</v>
      </c>
      <c r="N90" s="161">
        <v>1</v>
      </c>
      <c r="O90" s="173">
        <v>1</v>
      </c>
      <c r="P90" s="176">
        <f>SUM(D90:O90)</f>
        <v>12</v>
      </c>
    </row>
    <row r="91" spans="1:16" ht="13.5" thickBot="1">
      <c r="A91" s="169" t="s">
        <v>356</v>
      </c>
      <c r="B91" s="169"/>
      <c r="C91" s="169"/>
      <c r="D91" s="170">
        <f>D88*D90/12</f>
        <v>502263.91666666669</v>
      </c>
      <c r="E91" s="170">
        <f t="shared" ref="E91:O91" si="39">E88*E90/12</f>
        <v>502263.91666666669</v>
      </c>
      <c r="F91" s="170">
        <f t="shared" si="39"/>
        <v>502263.91666666669</v>
      </c>
      <c r="G91" s="170">
        <f t="shared" si="39"/>
        <v>502263.91666666669</v>
      </c>
      <c r="H91" s="170">
        <f t="shared" si="39"/>
        <v>502263.91666666669</v>
      </c>
      <c r="I91" s="170">
        <f t="shared" si="39"/>
        <v>502263.91666666669</v>
      </c>
      <c r="J91" s="170">
        <f t="shared" si="39"/>
        <v>502263.91666666669</v>
      </c>
      <c r="K91" s="170">
        <f t="shared" si="39"/>
        <v>502263.91666666669</v>
      </c>
      <c r="L91" s="170">
        <f t="shared" si="39"/>
        <v>502263.91666666669</v>
      </c>
      <c r="M91" s="170">
        <f t="shared" si="39"/>
        <v>502263.91666666669</v>
      </c>
      <c r="N91" s="170">
        <f t="shared" si="39"/>
        <v>502263.91666666669</v>
      </c>
      <c r="O91" s="170">
        <f t="shared" si="39"/>
        <v>502263.91666666669</v>
      </c>
      <c r="P91" s="177">
        <f>SUM(D91:O91)</f>
        <v>6027167.0000000009</v>
      </c>
    </row>
    <row r="92" spans="1:16" ht="13.5" thickTop="1">
      <c r="A92" s="166"/>
      <c r="B92" s="166"/>
      <c r="C92" s="166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77"/>
    </row>
    <row r="93" spans="1:16">
      <c r="A93" s="166" t="s">
        <v>378</v>
      </c>
      <c r="B93" s="166"/>
      <c r="C93" s="166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77"/>
    </row>
    <row r="94" spans="1:16">
      <c r="A94" s="184" t="s">
        <v>379</v>
      </c>
      <c r="B94" s="184"/>
      <c r="C94" s="184"/>
      <c r="D94" s="200">
        <v>3135</v>
      </c>
      <c r="E94" s="201">
        <f>D94</f>
        <v>3135</v>
      </c>
      <c r="F94" s="201">
        <f t="shared" ref="F94:O94" si="40">E94</f>
        <v>3135</v>
      </c>
      <c r="G94" s="201">
        <f t="shared" si="40"/>
        <v>3135</v>
      </c>
      <c r="H94" s="201">
        <f t="shared" si="40"/>
        <v>3135</v>
      </c>
      <c r="I94" s="201">
        <f t="shared" si="40"/>
        <v>3135</v>
      </c>
      <c r="J94" s="201">
        <v>0</v>
      </c>
      <c r="K94" s="201">
        <f>I94</f>
        <v>3135</v>
      </c>
      <c r="L94" s="201">
        <f t="shared" si="40"/>
        <v>3135</v>
      </c>
      <c r="M94" s="201">
        <f t="shared" si="40"/>
        <v>3135</v>
      </c>
      <c r="N94" s="201">
        <f t="shared" si="40"/>
        <v>3135</v>
      </c>
      <c r="O94" s="201">
        <f t="shared" si="40"/>
        <v>3135</v>
      </c>
      <c r="P94" s="177"/>
    </row>
    <row r="95" spans="1:16">
      <c r="A95" s="184" t="s">
        <v>380</v>
      </c>
      <c r="B95" s="184"/>
      <c r="C95" s="184"/>
      <c r="D95" s="200">
        <v>350</v>
      </c>
      <c r="E95" s="201">
        <f>D95</f>
        <v>350</v>
      </c>
      <c r="F95" s="201">
        <f t="shared" ref="F95:O95" si="41">E95</f>
        <v>350</v>
      </c>
      <c r="G95" s="201">
        <f t="shared" si="41"/>
        <v>350</v>
      </c>
      <c r="H95" s="201">
        <f t="shared" si="41"/>
        <v>350</v>
      </c>
      <c r="I95" s="201">
        <f t="shared" si="41"/>
        <v>350</v>
      </c>
      <c r="J95" s="201">
        <v>0</v>
      </c>
      <c r="K95" s="201">
        <f>I95</f>
        <v>350</v>
      </c>
      <c r="L95" s="201">
        <f t="shared" si="41"/>
        <v>350</v>
      </c>
      <c r="M95" s="201">
        <f t="shared" si="41"/>
        <v>350</v>
      </c>
      <c r="N95" s="201">
        <f t="shared" si="41"/>
        <v>350</v>
      </c>
      <c r="O95" s="201">
        <f t="shared" si="41"/>
        <v>350</v>
      </c>
      <c r="P95" s="177"/>
    </row>
    <row r="96" spans="1:16">
      <c r="A96" s="184"/>
      <c r="B96" s="184"/>
      <c r="C96" s="184"/>
      <c r="D96" s="200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177"/>
    </row>
    <row r="97" spans="1:19" ht="13.5" thickBot="1">
      <c r="A97" s="169" t="s">
        <v>381</v>
      </c>
      <c r="B97" s="169"/>
      <c r="C97" s="169"/>
      <c r="D97" s="170">
        <f>(D94)*D71</f>
        <v>115995</v>
      </c>
      <c r="E97" s="170">
        <f t="shared" ref="E97:M97" si="42">(E94)*E71</f>
        <v>115995</v>
      </c>
      <c r="F97" s="170">
        <f t="shared" si="42"/>
        <v>115995</v>
      </c>
      <c r="G97" s="170">
        <f t="shared" si="42"/>
        <v>115995</v>
      </c>
      <c r="H97" s="170">
        <f t="shared" si="42"/>
        <v>115995</v>
      </c>
      <c r="I97" s="170">
        <f t="shared" si="42"/>
        <v>115995</v>
      </c>
      <c r="J97" s="170">
        <f t="shared" si="42"/>
        <v>0</v>
      </c>
      <c r="K97" s="170">
        <f t="shared" si="42"/>
        <v>115995</v>
      </c>
      <c r="L97" s="170">
        <f t="shared" si="42"/>
        <v>115995</v>
      </c>
      <c r="M97" s="170">
        <f t="shared" si="42"/>
        <v>115995</v>
      </c>
      <c r="N97" s="170">
        <f>(N94)*N71</f>
        <v>115995</v>
      </c>
      <c r="O97" s="170">
        <f>(O94)*O71</f>
        <v>115995</v>
      </c>
      <c r="P97" s="177">
        <f>SUM(D97:O97)</f>
        <v>1275945</v>
      </c>
    </row>
    <row r="98" spans="1:19" ht="14.25" thickTop="1" thickBot="1">
      <c r="A98" s="166" t="s">
        <v>389</v>
      </c>
      <c r="B98" s="166"/>
      <c r="C98" s="166"/>
      <c r="D98" s="170">
        <f t="shared" ref="D98:I98" si="43">(D95)*D71</f>
        <v>12950</v>
      </c>
      <c r="E98" s="170">
        <f t="shared" si="43"/>
        <v>12950</v>
      </c>
      <c r="F98" s="170">
        <f t="shared" si="43"/>
        <v>12950</v>
      </c>
      <c r="G98" s="170">
        <f t="shared" si="43"/>
        <v>12950</v>
      </c>
      <c r="H98" s="170">
        <f t="shared" si="43"/>
        <v>12950</v>
      </c>
      <c r="I98" s="170">
        <f t="shared" si="43"/>
        <v>12950</v>
      </c>
      <c r="J98" s="170">
        <v>0</v>
      </c>
      <c r="K98" s="170">
        <f>(K95)*K71</f>
        <v>12950</v>
      </c>
      <c r="L98" s="170">
        <f>(L95)*L71</f>
        <v>12950</v>
      </c>
      <c r="M98" s="170">
        <f>(M95)*M71</f>
        <v>12950</v>
      </c>
      <c r="N98" s="170">
        <f>(N95)*N71</f>
        <v>12950</v>
      </c>
      <c r="O98" s="170">
        <f>(O95)*O71</f>
        <v>12950</v>
      </c>
      <c r="P98" s="177">
        <f>SUM(D98:O98)</f>
        <v>142450</v>
      </c>
    </row>
    <row r="99" spans="1:19" ht="13.5" thickTop="1">
      <c r="A99" s="166"/>
      <c r="B99" s="166"/>
      <c r="C99" s="166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77"/>
    </row>
    <row r="100" spans="1:19">
      <c r="A100" s="204" t="s">
        <v>390</v>
      </c>
      <c r="B100" s="204"/>
      <c r="C100" s="204"/>
      <c r="D100" s="205">
        <f t="shared" ref="D100:O100" si="44">D91+D97+D98</f>
        <v>631208.91666666674</v>
      </c>
      <c r="E100" s="205">
        <f t="shared" si="44"/>
        <v>631208.91666666674</v>
      </c>
      <c r="F100" s="205">
        <f t="shared" si="44"/>
        <v>631208.91666666674</v>
      </c>
      <c r="G100" s="205">
        <f t="shared" si="44"/>
        <v>631208.91666666674</v>
      </c>
      <c r="H100" s="205">
        <f t="shared" si="44"/>
        <v>631208.91666666674</v>
      </c>
      <c r="I100" s="205">
        <f t="shared" si="44"/>
        <v>631208.91666666674</v>
      </c>
      <c r="J100" s="205">
        <f t="shared" si="44"/>
        <v>502263.91666666669</v>
      </c>
      <c r="K100" s="205">
        <f t="shared" si="44"/>
        <v>631208.91666666674</v>
      </c>
      <c r="L100" s="205">
        <f t="shared" si="44"/>
        <v>631208.91666666674</v>
      </c>
      <c r="M100" s="205">
        <f t="shared" si="44"/>
        <v>631208.91666666674</v>
      </c>
      <c r="N100" s="205">
        <f t="shared" si="44"/>
        <v>631208.91666666674</v>
      </c>
      <c r="O100" s="205">
        <f t="shared" si="44"/>
        <v>631208.91666666674</v>
      </c>
      <c r="P100" s="199">
        <f>P91+P97</f>
        <v>7303112.0000000009</v>
      </c>
    </row>
    <row r="101" spans="1:19">
      <c r="A101" s="166"/>
      <c r="B101" s="166"/>
      <c r="C101" s="166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77"/>
    </row>
    <row r="102" spans="1:19">
      <c r="A102" s="202" t="s">
        <v>382</v>
      </c>
      <c r="B102" s="202"/>
      <c r="C102" s="202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177"/>
    </row>
    <row r="103" spans="1:19">
      <c r="A103" s="202"/>
      <c r="B103" s="202"/>
      <c r="C103" s="202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177"/>
    </row>
    <row r="104" spans="1:19">
      <c r="A104" s="210" t="s">
        <v>384</v>
      </c>
      <c r="B104" s="211"/>
      <c r="C104" s="212" t="s">
        <v>385</v>
      </c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138"/>
    </row>
    <row r="105" spans="1:19" s="215" customFormat="1">
      <c r="A105" s="210" t="s">
        <v>397</v>
      </c>
      <c r="B105" s="211"/>
      <c r="C105" s="212"/>
      <c r="D105" s="234" t="s">
        <v>398</v>
      </c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138"/>
    </row>
    <row r="106" spans="1:19">
      <c r="A106" s="126"/>
      <c r="B106" s="126"/>
      <c r="C106" s="126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38"/>
    </row>
    <row r="107" spans="1:19">
      <c r="A107" s="26" t="s">
        <v>359</v>
      </c>
      <c r="B107" s="51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7"/>
    </row>
    <row r="108" spans="1:19">
      <c r="A108" t="s">
        <v>351</v>
      </c>
      <c r="D108" s="181">
        <v>1</v>
      </c>
      <c r="E108" s="163">
        <f t="shared" ref="E108:G112" si="45">D108</f>
        <v>1</v>
      </c>
      <c r="F108" s="163">
        <f t="shared" si="45"/>
        <v>1</v>
      </c>
      <c r="G108" s="163">
        <f t="shared" ref="G108:O108" si="46">F108</f>
        <v>1</v>
      </c>
      <c r="H108" s="163">
        <f t="shared" si="46"/>
        <v>1</v>
      </c>
      <c r="I108" s="163">
        <f t="shared" si="46"/>
        <v>1</v>
      </c>
      <c r="J108" s="163">
        <f t="shared" si="46"/>
        <v>1</v>
      </c>
      <c r="K108" s="163">
        <f t="shared" si="46"/>
        <v>1</v>
      </c>
      <c r="L108" s="163">
        <f t="shared" si="46"/>
        <v>1</v>
      </c>
      <c r="M108" s="163">
        <f t="shared" si="46"/>
        <v>1</v>
      </c>
      <c r="N108" s="163">
        <f t="shared" si="46"/>
        <v>1</v>
      </c>
      <c r="O108" s="163">
        <f t="shared" si="46"/>
        <v>1</v>
      </c>
      <c r="P108" s="167"/>
      <c r="Q108" t="s">
        <v>399</v>
      </c>
      <c r="S108" s="235">
        <f>D71</f>
        <v>37</v>
      </c>
    </row>
    <row r="109" spans="1:19">
      <c r="A109" t="s">
        <v>352</v>
      </c>
      <c r="D109" s="181">
        <v>4.5</v>
      </c>
      <c r="E109" s="163">
        <f t="shared" si="45"/>
        <v>4.5</v>
      </c>
      <c r="F109" s="163">
        <f t="shared" si="45"/>
        <v>4.5</v>
      </c>
      <c r="G109" s="163">
        <f t="shared" ref="G109:O109" si="47">F109</f>
        <v>4.5</v>
      </c>
      <c r="H109" s="163">
        <f t="shared" si="47"/>
        <v>4.5</v>
      </c>
      <c r="I109" s="163">
        <f t="shared" si="47"/>
        <v>4.5</v>
      </c>
      <c r="J109" s="163">
        <f t="shared" si="47"/>
        <v>4.5</v>
      </c>
      <c r="K109" s="163">
        <f t="shared" si="47"/>
        <v>4.5</v>
      </c>
      <c r="L109" s="163">
        <f t="shared" si="47"/>
        <v>4.5</v>
      </c>
      <c r="M109" s="163">
        <f t="shared" si="47"/>
        <v>4.5</v>
      </c>
      <c r="N109" s="163">
        <f t="shared" si="47"/>
        <v>4.5</v>
      </c>
      <c r="O109" s="163">
        <f t="shared" si="47"/>
        <v>4.5</v>
      </c>
      <c r="P109" s="167"/>
      <c r="Q109" t="s">
        <v>400</v>
      </c>
      <c r="S109" s="232">
        <f>D109+D110+D111+D112</f>
        <v>9.5</v>
      </c>
    </row>
    <row r="110" spans="1:19">
      <c r="A110" t="s">
        <v>353</v>
      </c>
      <c r="D110" s="181">
        <v>5</v>
      </c>
      <c r="E110" s="163">
        <f t="shared" si="45"/>
        <v>5</v>
      </c>
      <c r="F110" s="163">
        <f t="shared" si="45"/>
        <v>5</v>
      </c>
      <c r="G110" s="163">
        <f t="shared" si="45"/>
        <v>5</v>
      </c>
      <c r="H110" s="163">
        <f t="shared" ref="H110:O110" si="48">G110</f>
        <v>5</v>
      </c>
      <c r="I110" s="163">
        <f t="shared" si="48"/>
        <v>5</v>
      </c>
      <c r="J110" s="163">
        <f t="shared" si="48"/>
        <v>5</v>
      </c>
      <c r="K110" s="163">
        <f t="shared" si="48"/>
        <v>5</v>
      </c>
      <c r="L110" s="163">
        <f t="shared" si="48"/>
        <v>5</v>
      </c>
      <c r="M110" s="163">
        <f t="shared" si="48"/>
        <v>5</v>
      </c>
      <c r="N110" s="163">
        <f t="shared" si="48"/>
        <v>5</v>
      </c>
      <c r="O110" s="163">
        <f t="shared" si="48"/>
        <v>5</v>
      </c>
      <c r="P110" s="167"/>
      <c r="Q110" t="s">
        <v>401</v>
      </c>
      <c r="S110" s="186">
        <f>S108/S109</f>
        <v>3.8947368421052633</v>
      </c>
    </row>
    <row r="111" spans="1:19">
      <c r="A111" t="s">
        <v>354</v>
      </c>
      <c r="D111" s="181"/>
      <c r="E111" s="163">
        <f t="shared" si="45"/>
        <v>0</v>
      </c>
      <c r="F111" s="163">
        <f t="shared" si="45"/>
        <v>0</v>
      </c>
      <c r="G111" s="163">
        <f t="shared" ref="G111:O111" si="49">F111</f>
        <v>0</v>
      </c>
      <c r="H111" s="163">
        <f t="shared" si="49"/>
        <v>0</v>
      </c>
      <c r="I111" s="163">
        <f t="shared" si="49"/>
        <v>0</v>
      </c>
      <c r="J111" s="163">
        <f t="shared" si="49"/>
        <v>0</v>
      </c>
      <c r="K111" s="163">
        <f t="shared" si="49"/>
        <v>0</v>
      </c>
      <c r="L111" s="163">
        <f t="shared" si="49"/>
        <v>0</v>
      </c>
      <c r="M111" s="163">
        <f t="shared" si="49"/>
        <v>0</v>
      </c>
      <c r="N111" s="163">
        <f t="shared" si="49"/>
        <v>0</v>
      </c>
      <c r="O111" s="163">
        <f t="shared" si="49"/>
        <v>0</v>
      </c>
      <c r="P111" s="167"/>
    </row>
    <row r="112" spans="1:19">
      <c r="A112" t="s">
        <v>355</v>
      </c>
      <c r="D112" s="181"/>
      <c r="E112" s="163">
        <f t="shared" si="45"/>
        <v>0</v>
      </c>
      <c r="F112" s="163">
        <f t="shared" si="45"/>
        <v>0</v>
      </c>
      <c r="G112" s="163">
        <f t="shared" ref="G112:O112" si="50">F112</f>
        <v>0</v>
      </c>
      <c r="H112" s="163">
        <f t="shared" si="50"/>
        <v>0</v>
      </c>
      <c r="I112" s="163">
        <f t="shared" si="50"/>
        <v>0</v>
      </c>
      <c r="J112" s="163">
        <f t="shared" si="50"/>
        <v>0</v>
      </c>
      <c r="K112" s="163">
        <f t="shared" si="50"/>
        <v>0</v>
      </c>
      <c r="L112" s="163">
        <f t="shared" si="50"/>
        <v>0</v>
      </c>
      <c r="M112" s="163">
        <f t="shared" si="50"/>
        <v>0</v>
      </c>
      <c r="N112" s="163">
        <f t="shared" si="50"/>
        <v>0</v>
      </c>
      <c r="O112" s="163">
        <f t="shared" si="50"/>
        <v>0</v>
      </c>
      <c r="P112" s="167"/>
    </row>
    <row r="113" spans="1:16" ht="13.5" thickBot="1">
      <c r="A113" s="189" t="s">
        <v>26</v>
      </c>
      <c r="B113" s="189"/>
      <c r="C113" s="189"/>
      <c r="D113" s="190">
        <f t="shared" ref="D113:J113" si="51">SUM(D108:D112)</f>
        <v>10.5</v>
      </c>
      <c r="E113" s="190">
        <f t="shared" si="51"/>
        <v>10.5</v>
      </c>
      <c r="F113" s="190">
        <f t="shared" si="51"/>
        <v>10.5</v>
      </c>
      <c r="G113" s="190">
        <f t="shared" si="51"/>
        <v>10.5</v>
      </c>
      <c r="H113" s="190">
        <f t="shared" si="51"/>
        <v>10.5</v>
      </c>
      <c r="I113" s="190">
        <f t="shared" si="51"/>
        <v>10.5</v>
      </c>
      <c r="J113" s="190">
        <f t="shared" si="51"/>
        <v>10.5</v>
      </c>
      <c r="K113" s="190">
        <f>SUM(K108:K112)</f>
        <v>10.5</v>
      </c>
      <c r="L113" s="190">
        <f>SUM(L108:L112)</f>
        <v>10.5</v>
      </c>
      <c r="M113" s="190">
        <f>SUM(M108:M112)</f>
        <v>10.5</v>
      </c>
      <c r="N113" s="190">
        <f>SUM(N108:N112)</f>
        <v>10.5</v>
      </c>
      <c r="O113" s="190">
        <f>SUM(O108:O112)</f>
        <v>10.5</v>
      </c>
      <c r="P113" s="167"/>
    </row>
    <row r="114" spans="1:16" ht="13.5" thickTop="1">
      <c r="A114" s="23"/>
      <c r="B114" s="23"/>
      <c r="C114" s="23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</row>
    <row r="115" spans="1:16">
      <c r="A115" s="191" t="s">
        <v>387</v>
      </c>
      <c r="B115" s="47"/>
      <c r="C115" s="197" t="s">
        <v>368</v>
      </c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</row>
    <row r="116" spans="1:16">
      <c r="A116" s="191"/>
      <c r="B116" s="47"/>
      <c r="C116" s="197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</row>
    <row r="117" spans="1:16">
      <c r="A117" s="29" t="s">
        <v>374</v>
      </c>
      <c r="D117" s="162">
        <f t="shared" ref="D117:O117" si="52">D70+D69*2</f>
        <v>54</v>
      </c>
      <c r="E117" s="162">
        <f t="shared" si="52"/>
        <v>54</v>
      </c>
      <c r="F117" s="162">
        <f t="shared" si="52"/>
        <v>54</v>
      </c>
      <c r="G117" s="162">
        <f t="shared" si="52"/>
        <v>54</v>
      </c>
      <c r="H117" s="162">
        <f t="shared" si="52"/>
        <v>54</v>
      </c>
      <c r="I117" s="162">
        <f t="shared" si="52"/>
        <v>54</v>
      </c>
      <c r="J117" s="162">
        <f t="shared" si="52"/>
        <v>54</v>
      </c>
      <c r="K117" s="162">
        <f t="shared" si="52"/>
        <v>54</v>
      </c>
      <c r="L117" s="162">
        <f t="shared" si="52"/>
        <v>54</v>
      </c>
      <c r="M117" s="162">
        <f t="shared" si="52"/>
        <v>54</v>
      </c>
      <c r="N117" s="162">
        <f t="shared" si="52"/>
        <v>54</v>
      </c>
      <c r="O117" s="162">
        <f t="shared" si="52"/>
        <v>54</v>
      </c>
      <c r="P117" s="193"/>
    </row>
    <row r="118" spans="1:16" ht="13.5" thickBot="1">
      <c r="A118" s="168" t="s">
        <v>375</v>
      </c>
      <c r="B118" s="168"/>
      <c r="C118" s="164"/>
      <c r="D118" s="165">
        <f>D117/(D109+D110+D111+D112)</f>
        <v>5.6842105263157894</v>
      </c>
      <c r="E118" s="165">
        <f t="shared" ref="E118:O118" si="53">E117/(E109+E110+E111+E112)</f>
        <v>5.6842105263157894</v>
      </c>
      <c r="F118" s="165">
        <f t="shared" si="53"/>
        <v>5.6842105263157894</v>
      </c>
      <c r="G118" s="165">
        <f t="shared" si="53"/>
        <v>5.6842105263157894</v>
      </c>
      <c r="H118" s="165">
        <f t="shared" si="53"/>
        <v>5.6842105263157894</v>
      </c>
      <c r="I118" s="165">
        <f t="shared" si="53"/>
        <v>5.6842105263157894</v>
      </c>
      <c r="J118" s="165">
        <f t="shared" si="53"/>
        <v>5.6842105263157894</v>
      </c>
      <c r="K118" s="165">
        <f t="shared" si="53"/>
        <v>5.6842105263157894</v>
      </c>
      <c r="L118" s="165">
        <f t="shared" si="53"/>
        <v>5.6842105263157894</v>
      </c>
      <c r="M118" s="165">
        <f t="shared" si="53"/>
        <v>5.6842105263157894</v>
      </c>
      <c r="N118" s="165">
        <f t="shared" si="53"/>
        <v>5.6842105263157894</v>
      </c>
      <c r="O118" s="165">
        <f t="shared" si="53"/>
        <v>5.6842105263157894</v>
      </c>
      <c r="P118" s="193"/>
    </row>
    <row r="119" spans="1:16" ht="13.5" thickTop="1">
      <c r="A119" s="184" t="s">
        <v>364</v>
      </c>
      <c r="B119" s="183"/>
      <c r="C119" s="23"/>
      <c r="D119" s="167">
        <v>6</v>
      </c>
      <c r="E119" s="167">
        <v>6</v>
      </c>
      <c r="F119" s="167">
        <v>6</v>
      </c>
      <c r="G119" s="167">
        <v>6</v>
      </c>
      <c r="H119" s="167">
        <v>6</v>
      </c>
      <c r="I119" s="167">
        <v>6</v>
      </c>
      <c r="J119" s="167">
        <v>6</v>
      </c>
      <c r="K119" s="167">
        <v>6</v>
      </c>
      <c r="L119" s="167">
        <v>6</v>
      </c>
      <c r="M119" s="167">
        <v>6</v>
      </c>
      <c r="N119" s="167">
        <v>6</v>
      </c>
      <c r="O119" s="167">
        <v>6</v>
      </c>
      <c r="P119" s="193"/>
    </row>
    <row r="120" spans="1:16" ht="15.6" customHeight="1">
      <c r="A120" s="184" t="s">
        <v>363</v>
      </c>
      <c r="B120" s="183"/>
      <c r="C120" s="23"/>
      <c r="D120" s="167">
        <f>D119-D118</f>
        <v>0.31578947368421062</v>
      </c>
      <c r="E120" s="167">
        <f t="shared" ref="E120:O120" si="54">E119-E118</f>
        <v>0.31578947368421062</v>
      </c>
      <c r="F120" s="167">
        <f t="shared" si="54"/>
        <v>0.31578947368421062</v>
      </c>
      <c r="G120" s="167">
        <f t="shared" si="54"/>
        <v>0.31578947368421062</v>
      </c>
      <c r="H120" s="167">
        <f t="shared" si="54"/>
        <v>0.31578947368421062</v>
      </c>
      <c r="I120" s="167">
        <f t="shared" si="54"/>
        <v>0.31578947368421062</v>
      </c>
      <c r="J120" s="167">
        <f t="shared" si="54"/>
        <v>0.31578947368421062</v>
      </c>
      <c r="K120" s="167">
        <f t="shared" si="54"/>
        <v>0.31578947368421062</v>
      </c>
      <c r="L120" s="167">
        <f t="shared" si="54"/>
        <v>0.31578947368421062</v>
      </c>
      <c r="M120" s="167">
        <f t="shared" si="54"/>
        <v>0.31578947368421062</v>
      </c>
      <c r="N120" s="167">
        <f t="shared" si="54"/>
        <v>0.31578947368421062</v>
      </c>
      <c r="O120" s="167">
        <f t="shared" si="54"/>
        <v>0.31578947368421062</v>
      </c>
      <c r="P120" s="193"/>
    </row>
    <row r="121" spans="1:16" ht="41.45" customHeight="1">
      <c r="A121" s="188" t="s">
        <v>376</v>
      </c>
      <c r="B121" s="183"/>
      <c r="C121" s="23"/>
      <c r="D121" s="167">
        <f>(D109+D110+D111+D112)*6</f>
        <v>57</v>
      </c>
      <c r="E121" s="167">
        <f t="shared" ref="E121:P121" si="55">(E109+E110+E111+E112)*6</f>
        <v>57</v>
      </c>
      <c r="F121" s="167">
        <f t="shared" si="55"/>
        <v>57</v>
      </c>
      <c r="G121" s="167">
        <f t="shared" si="55"/>
        <v>57</v>
      </c>
      <c r="H121" s="167">
        <f t="shared" si="55"/>
        <v>57</v>
      </c>
      <c r="I121" s="167">
        <f t="shared" si="55"/>
        <v>57</v>
      </c>
      <c r="J121" s="167">
        <f t="shared" si="55"/>
        <v>57</v>
      </c>
      <c r="K121" s="167">
        <f t="shared" si="55"/>
        <v>57</v>
      </c>
      <c r="L121" s="167">
        <f t="shared" si="55"/>
        <v>57</v>
      </c>
      <c r="M121" s="167">
        <f t="shared" si="55"/>
        <v>57</v>
      </c>
      <c r="N121" s="167">
        <f t="shared" si="55"/>
        <v>57</v>
      </c>
      <c r="O121" s="167">
        <f t="shared" si="55"/>
        <v>57</v>
      </c>
      <c r="P121" s="167">
        <f t="shared" si="55"/>
        <v>0</v>
      </c>
    </row>
    <row r="122" spans="1:16" ht="13.5" thickBot="1">
      <c r="A122" s="169" t="s">
        <v>377</v>
      </c>
      <c r="B122" s="189"/>
      <c r="C122" s="189"/>
      <c r="D122" s="190">
        <f>D117-D121</f>
        <v>-3</v>
      </c>
      <c r="E122" s="190">
        <f t="shared" ref="E122:O122" si="56">E117-E121</f>
        <v>-3</v>
      </c>
      <c r="F122" s="190">
        <f t="shared" si="56"/>
        <v>-3</v>
      </c>
      <c r="G122" s="190">
        <f t="shared" si="56"/>
        <v>-3</v>
      </c>
      <c r="H122" s="190">
        <f t="shared" si="56"/>
        <v>-3</v>
      </c>
      <c r="I122" s="190">
        <f t="shared" si="56"/>
        <v>-3</v>
      </c>
      <c r="J122" s="190">
        <f t="shared" si="56"/>
        <v>-3</v>
      </c>
      <c r="K122" s="190">
        <f t="shared" si="56"/>
        <v>-3</v>
      </c>
      <c r="L122" s="190">
        <f t="shared" si="56"/>
        <v>-3</v>
      </c>
      <c r="M122" s="190">
        <f t="shared" si="56"/>
        <v>-3</v>
      </c>
      <c r="N122" s="190">
        <f t="shared" si="56"/>
        <v>-3</v>
      </c>
      <c r="O122" s="190">
        <f t="shared" si="56"/>
        <v>-3</v>
      </c>
      <c r="P122" s="193"/>
    </row>
    <row r="123" spans="1:16" ht="13.5" thickTop="1">
      <c r="A123" s="184"/>
      <c r="B123" s="183"/>
      <c r="C123" s="23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93"/>
    </row>
    <row r="124" spans="1:16">
      <c r="A124" s="126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29"/>
    </row>
    <row r="125" spans="1:16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38"/>
    </row>
    <row r="126" spans="1:16">
      <c r="A126" s="196" t="s">
        <v>365</v>
      </c>
      <c r="B126" s="197" t="s">
        <v>367</v>
      </c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38"/>
    </row>
    <row r="127" spans="1:16">
      <c r="A127" s="196"/>
      <c r="B127" s="197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38"/>
    </row>
    <row r="128" spans="1:16">
      <c r="A128" s="126" t="s">
        <v>280</v>
      </c>
      <c r="B128" s="126"/>
      <c r="C128" s="126"/>
      <c r="D128" s="126">
        <f t="shared" ref="D128:O128" si="57">((D2+D3+D4+D5+D10+D11+D12+D13+D18+D19+D18+D19+D20+D21+D26+D27+D28+D29+D34+D35+D36+D37+D42+D43+D44+D45)*2)+(D6+D7+D8+D9+D14+D15+D16+D17+D22+D23+D24+D25+D30+D31+D32+D33+D38+D39+D40+D41+D46+D47+D48+D49)</f>
        <v>54</v>
      </c>
      <c r="E128" s="126">
        <f t="shared" si="57"/>
        <v>54</v>
      </c>
      <c r="F128" s="126">
        <f t="shared" si="57"/>
        <v>54</v>
      </c>
      <c r="G128" s="126">
        <f t="shared" si="57"/>
        <v>54</v>
      </c>
      <c r="H128" s="126">
        <f t="shared" si="57"/>
        <v>54</v>
      </c>
      <c r="I128" s="126">
        <f t="shared" si="57"/>
        <v>54</v>
      </c>
      <c r="J128" s="126">
        <f t="shared" si="57"/>
        <v>54</v>
      </c>
      <c r="K128" s="126">
        <f t="shared" si="57"/>
        <v>54</v>
      </c>
      <c r="L128" s="126">
        <f t="shared" si="57"/>
        <v>54</v>
      </c>
      <c r="M128" s="126">
        <f t="shared" si="57"/>
        <v>54</v>
      </c>
      <c r="N128" s="126">
        <f t="shared" si="57"/>
        <v>54</v>
      </c>
      <c r="O128" s="126">
        <f t="shared" si="57"/>
        <v>54</v>
      </c>
      <c r="P128" s="138"/>
    </row>
    <row r="129" spans="1:16">
      <c r="A129" s="126" t="s">
        <v>369</v>
      </c>
      <c r="B129" s="126"/>
      <c r="C129" s="126"/>
      <c r="D129" s="185">
        <f t="shared" ref="D129:O129" si="58">D109+D110</f>
        <v>9.5</v>
      </c>
      <c r="E129" s="185">
        <f t="shared" si="58"/>
        <v>9.5</v>
      </c>
      <c r="F129" s="185">
        <f t="shared" si="58"/>
        <v>9.5</v>
      </c>
      <c r="G129" s="185">
        <f t="shared" si="58"/>
        <v>9.5</v>
      </c>
      <c r="H129" s="185">
        <f t="shared" si="58"/>
        <v>9.5</v>
      </c>
      <c r="I129" s="185">
        <f t="shared" si="58"/>
        <v>9.5</v>
      </c>
      <c r="J129" s="185">
        <f t="shared" si="58"/>
        <v>9.5</v>
      </c>
      <c r="K129" s="185">
        <f t="shared" si="58"/>
        <v>9.5</v>
      </c>
      <c r="L129" s="185">
        <f t="shared" si="58"/>
        <v>9.5</v>
      </c>
      <c r="M129" s="185">
        <f t="shared" si="58"/>
        <v>9.5</v>
      </c>
      <c r="N129" s="185">
        <f t="shared" si="58"/>
        <v>9.5</v>
      </c>
      <c r="O129" s="185">
        <f t="shared" si="58"/>
        <v>9.5</v>
      </c>
      <c r="P129" s="138"/>
    </row>
    <row r="130" spans="1:16" ht="13.5" thickBot="1">
      <c r="A130" s="134" t="s">
        <v>365</v>
      </c>
      <c r="B130" s="134"/>
      <c r="C130" s="134"/>
      <c r="D130" s="194">
        <f>D128/D129</f>
        <v>5.6842105263157894</v>
      </c>
      <c r="E130" s="194">
        <f t="shared" ref="E130:O130" si="59">E128/E129</f>
        <v>5.6842105263157894</v>
      </c>
      <c r="F130" s="194">
        <f t="shared" si="59"/>
        <v>5.6842105263157894</v>
      </c>
      <c r="G130" s="194">
        <f t="shared" si="59"/>
        <v>5.6842105263157894</v>
      </c>
      <c r="H130" s="194">
        <f t="shared" si="59"/>
        <v>5.6842105263157894</v>
      </c>
      <c r="I130" s="194">
        <f t="shared" si="59"/>
        <v>5.6842105263157894</v>
      </c>
      <c r="J130" s="194">
        <f t="shared" si="59"/>
        <v>5.6842105263157894</v>
      </c>
      <c r="K130" s="194">
        <f t="shared" si="59"/>
        <v>5.6842105263157894</v>
      </c>
      <c r="L130" s="194">
        <f t="shared" si="59"/>
        <v>5.6842105263157894</v>
      </c>
      <c r="M130" s="194">
        <f t="shared" si="59"/>
        <v>5.6842105263157894</v>
      </c>
      <c r="N130" s="194">
        <f t="shared" si="59"/>
        <v>5.6842105263157894</v>
      </c>
      <c r="O130" s="194">
        <f t="shared" si="59"/>
        <v>5.6842105263157894</v>
      </c>
      <c r="P130" s="138"/>
    </row>
    <row r="131" spans="1:16" ht="13.5" thickTop="1">
      <c r="A131" s="126" t="s">
        <v>370</v>
      </c>
      <c r="B131" s="126"/>
      <c r="C131" s="126"/>
      <c r="D131" s="185">
        <v>14</v>
      </c>
      <c r="E131" s="185">
        <v>14</v>
      </c>
      <c r="F131" s="185">
        <v>14</v>
      </c>
      <c r="G131" s="185">
        <v>14</v>
      </c>
      <c r="H131" s="185">
        <v>14</v>
      </c>
      <c r="I131" s="185">
        <v>14</v>
      </c>
      <c r="J131" s="185">
        <v>14</v>
      </c>
      <c r="K131" s="185">
        <v>14</v>
      </c>
      <c r="L131" s="185">
        <v>14</v>
      </c>
      <c r="M131" s="185">
        <v>14</v>
      </c>
      <c r="N131" s="185">
        <v>14</v>
      </c>
      <c r="O131" s="185">
        <v>14</v>
      </c>
      <c r="P131" s="138"/>
    </row>
    <row r="132" spans="1:16">
      <c r="A132" s="126" t="s">
        <v>363</v>
      </c>
      <c r="B132" s="126"/>
      <c r="C132" s="126"/>
      <c r="D132" s="185">
        <f>D131-D130</f>
        <v>8.3157894736842106</v>
      </c>
      <c r="E132" s="185">
        <f t="shared" ref="E132:O132" si="60">E131-E130</f>
        <v>8.3157894736842106</v>
      </c>
      <c r="F132" s="185">
        <f t="shared" si="60"/>
        <v>8.3157894736842106</v>
      </c>
      <c r="G132" s="185">
        <f t="shared" si="60"/>
        <v>8.3157894736842106</v>
      </c>
      <c r="H132" s="185">
        <f t="shared" si="60"/>
        <v>8.3157894736842106</v>
      </c>
      <c r="I132" s="185">
        <f t="shared" si="60"/>
        <v>8.3157894736842106</v>
      </c>
      <c r="J132" s="185">
        <f t="shared" si="60"/>
        <v>8.3157894736842106</v>
      </c>
      <c r="K132" s="185">
        <f t="shared" si="60"/>
        <v>8.3157894736842106</v>
      </c>
      <c r="L132" s="185">
        <f t="shared" si="60"/>
        <v>8.3157894736842106</v>
      </c>
      <c r="M132" s="185">
        <f t="shared" si="60"/>
        <v>8.3157894736842106</v>
      </c>
      <c r="N132" s="185">
        <f t="shared" si="60"/>
        <v>8.3157894736842106</v>
      </c>
      <c r="O132" s="185">
        <f t="shared" si="60"/>
        <v>8.3157894736842106</v>
      </c>
      <c r="P132" s="138"/>
    </row>
    <row r="133" spans="1:16">
      <c r="A133" s="129" t="s">
        <v>373</v>
      </c>
      <c r="B133" s="129"/>
      <c r="C133" s="129"/>
      <c r="D133" s="195">
        <f>((ROUNDDOWN(D129,0))*14)-D128</f>
        <v>72</v>
      </c>
      <c r="E133" s="195">
        <f t="shared" ref="E133:O133" si="61">((ROUNDDOWN(E129,0))*14)-E128</f>
        <v>72</v>
      </c>
      <c r="F133" s="195">
        <f t="shared" si="61"/>
        <v>72</v>
      </c>
      <c r="G133" s="195">
        <f t="shared" si="61"/>
        <v>72</v>
      </c>
      <c r="H133" s="195">
        <f t="shared" si="61"/>
        <v>72</v>
      </c>
      <c r="I133" s="195">
        <f t="shared" si="61"/>
        <v>72</v>
      </c>
      <c r="J133" s="195">
        <f t="shared" si="61"/>
        <v>72</v>
      </c>
      <c r="K133" s="195">
        <f t="shared" si="61"/>
        <v>72</v>
      </c>
      <c r="L133" s="195">
        <f t="shared" si="61"/>
        <v>72</v>
      </c>
      <c r="M133" s="195">
        <f t="shared" si="61"/>
        <v>72</v>
      </c>
      <c r="N133" s="195">
        <f t="shared" si="61"/>
        <v>72</v>
      </c>
      <c r="O133" s="195">
        <f t="shared" si="61"/>
        <v>72</v>
      </c>
      <c r="P133" s="138"/>
    </row>
    <row r="134" spans="1:16">
      <c r="A134" s="129"/>
      <c r="B134" s="129"/>
      <c r="C134" s="129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38"/>
    </row>
    <row r="135" spans="1:16">
      <c r="A135" s="129"/>
      <c r="B135" s="129"/>
      <c r="C135" s="129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38"/>
    </row>
    <row r="137" spans="1:16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38"/>
    </row>
    <row r="138" spans="1:16">
      <c r="A138" s="196" t="s">
        <v>366</v>
      </c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38"/>
    </row>
    <row r="139" spans="1:16">
      <c r="A139" s="198" t="s">
        <v>386</v>
      </c>
      <c r="B139" s="212" t="s">
        <v>388</v>
      </c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38"/>
    </row>
    <row r="141" spans="1:16" ht="28.5" customHeight="1">
      <c r="A141" s="355" t="s">
        <v>360</v>
      </c>
      <c r="B141" s="355"/>
      <c r="C141" s="182">
        <v>310</v>
      </c>
    </row>
    <row r="142" spans="1:16" ht="41.25" customHeight="1">
      <c r="A142" s="355" t="s">
        <v>361</v>
      </c>
      <c r="B142" s="355"/>
      <c r="C142" s="182">
        <v>6</v>
      </c>
      <c r="D142" s="186">
        <f>$C$142*(D2+D3+D4+D5+D10+D11+D12+D13+D18+D19+D20+D21+D26+D27+D28+D29+D34+D35+D36+D37+D42+D43+D44+D45)</f>
        <v>102</v>
      </c>
      <c r="E142" s="186">
        <f t="shared" ref="E142:O142" si="62">$C$142*(E2+E3+E4+E5+E10+E11+E12+E13+E18+E19+E20+E21+E26+E27+E28+E29+E34+E35+E36+E37+E42+E43+E44+E45)</f>
        <v>102</v>
      </c>
      <c r="F142" s="186">
        <f t="shared" si="62"/>
        <v>102</v>
      </c>
      <c r="G142" s="186">
        <f t="shared" si="62"/>
        <v>102</v>
      </c>
      <c r="H142" s="186">
        <f t="shared" si="62"/>
        <v>102</v>
      </c>
      <c r="I142" s="186">
        <f t="shared" si="62"/>
        <v>102</v>
      </c>
      <c r="J142" s="186">
        <f t="shared" si="62"/>
        <v>102</v>
      </c>
      <c r="K142" s="186">
        <f t="shared" si="62"/>
        <v>102</v>
      </c>
      <c r="L142" s="186">
        <f t="shared" si="62"/>
        <v>102</v>
      </c>
      <c r="M142" s="186">
        <f t="shared" si="62"/>
        <v>102</v>
      </c>
      <c r="N142" s="186">
        <f t="shared" si="62"/>
        <v>102</v>
      </c>
      <c r="O142" s="186">
        <f t="shared" si="62"/>
        <v>102</v>
      </c>
    </row>
    <row r="143" spans="1:16" ht="42.75" customHeight="1">
      <c r="A143" s="355" t="s">
        <v>362</v>
      </c>
      <c r="B143" s="355"/>
      <c r="C143" s="182">
        <v>4</v>
      </c>
      <c r="D143" s="232">
        <f>$C$143*(D6+D7+D8+D9+D14+D15+D16+D17+D22+D23+D24+D25+D30+D31+D32+D33+D38+D39+D40+D41+D46+D47+D48+D49)</f>
        <v>80</v>
      </c>
      <c r="E143" s="232">
        <f t="shared" ref="E143:O143" si="63">$C$143*(E6+E7+E8+E9+E14+E15+E16+E17+E22+E23+E24+E25+E30+E31+E32+E33+E38+E39+E40+E41+E46+E47+E48+E49)</f>
        <v>80</v>
      </c>
      <c r="F143" s="232">
        <f t="shared" si="63"/>
        <v>80</v>
      </c>
      <c r="G143" s="232">
        <f t="shared" si="63"/>
        <v>80</v>
      </c>
      <c r="H143" s="232">
        <f t="shared" si="63"/>
        <v>80</v>
      </c>
      <c r="I143" s="232">
        <f t="shared" si="63"/>
        <v>80</v>
      </c>
      <c r="J143" s="232">
        <f t="shared" si="63"/>
        <v>80</v>
      </c>
      <c r="K143" s="232">
        <f t="shared" si="63"/>
        <v>80</v>
      </c>
      <c r="L143" s="232">
        <f t="shared" si="63"/>
        <v>80</v>
      </c>
      <c r="M143" s="232">
        <f t="shared" si="63"/>
        <v>80</v>
      </c>
      <c r="N143" s="232">
        <f t="shared" si="63"/>
        <v>80</v>
      </c>
      <c r="O143" s="232">
        <f t="shared" si="63"/>
        <v>80</v>
      </c>
    </row>
    <row r="144" spans="1:16">
      <c r="C144" t="s">
        <v>371</v>
      </c>
      <c r="D144" s="187">
        <f>D142+D143</f>
        <v>182</v>
      </c>
      <c r="E144" s="187">
        <f t="shared" ref="E144:O144" si="64">E142+E143</f>
        <v>182</v>
      </c>
      <c r="F144" s="187">
        <f t="shared" si="64"/>
        <v>182</v>
      </c>
      <c r="G144" s="187">
        <f t="shared" si="64"/>
        <v>182</v>
      </c>
      <c r="H144" s="187">
        <f t="shared" si="64"/>
        <v>182</v>
      </c>
      <c r="I144" s="187">
        <f t="shared" si="64"/>
        <v>182</v>
      </c>
      <c r="J144" s="187">
        <f t="shared" si="64"/>
        <v>182</v>
      </c>
      <c r="K144" s="187">
        <f t="shared" si="64"/>
        <v>182</v>
      </c>
      <c r="L144" s="187">
        <f t="shared" si="64"/>
        <v>182</v>
      </c>
      <c r="M144" s="187">
        <f t="shared" si="64"/>
        <v>182</v>
      </c>
      <c r="N144" s="187">
        <f t="shared" si="64"/>
        <v>182</v>
      </c>
      <c r="O144" s="187">
        <f t="shared" si="64"/>
        <v>182</v>
      </c>
    </row>
    <row r="145" spans="1:16">
      <c r="C145" s="51" t="s">
        <v>372</v>
      </c>
      <c r="D145" s="231">
        <f>$C$141-D144</f>
        <v>128</v>
      </c>
      <c r="E145" s="231">
        <f t="shared" ref="E145:O145" si="65">$C$141-E144</f>
        <v>128</v>
      </c>
      <c r="F145" s="231">
        <f t="shared" si="65"/>
        <v>128</v>
      </c>
      <c r="G145" s="231">
        <f t="shared" si="65"/>
        <v>128</v>
      </c>
      <c r="H145" s="231">
        <f t="shared" si="65"/>
        <v>128</v>
      </c>
      <c r="I145" s="231">
        <f t="shared" si="65"/>
        <v>128</v>
      </c>
      <c r="J145" s="231">
        <f t="shared" si="65"/>
        <v>128</v>
      </c>
      <c r="K145" s="231">
        <f t="shared" si="65"/>
        <v>128</v>
      </c>
      <c r="L145" s="231">
        <f t="shared" si="65"/>
        <v>128</v>
      </c>
      <c r="M145" s="231">
        <f t="shared" si="65"/>
        <v>128</v>
      </c>
      <c r="N145" s="231">
        <f t="shared" si="65"/>
        <v>128</v>
      </c>
      <c r="O145" s="231">
        <f t="shared" si="65"/>
        <v>128</v>
      </c>
      <c r="P145" s="187"/>
    </row>
    <row r="147" spans="1:16">
      <c r="D147" s="187">
        <f>D145/C142</f>
        <v>21.333333333333332</v>
      </c>
    </row>
    <row r="148" spans="1:16">
      <c r="A148" s="206" t="s">
        <v>383</v>
      </c>
      <c r="B148" s="207"/>
      <c r="C148" s="207"/>
      <c r="D148" s="208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</row>
    <row r="149" spans="1:16" s="148" customFormat="1">
      <c r="A149" s="149"/>
      <c r="D149" s="209"/>
      <c r="P149" s="29"/>
    </row>
    <row r="150" spans="1:16">
      <c r="A150" s="26"/>
    </row>
    <row r="151" spans="1:16">
      <c r="A151" s="26"/>
    </row>
    <row r="152" spans="1:16">
      <c r="A152" s="26"/>
    </row>
    <row r="154" spans="1:16">
      <c r="A154" s="26"/>
    </row>
    <row r="155" spans="1:16">
      <c r="A155" s="26"/>
    </row>
  </sheetData>
  <mergeCells count="3">
    <mergeCell ref="A141:B141"/>
    <mergeCell ref="A142:B142"/>
    <mergeCell ref="A143:B143"/>
  </mergeCells>
  <hyperlinks>
    <hyperlink ref="C104" r:id="rId1" xr:uid="{DC0F13A0-8EF2-4B7A-A83E-287F381E6277}"/>
    <hyperlink ref="B139" r:id="rId2" xr:uid="{E057719A-4EA0-4845-B420-ADFBA3E850F6}"/>
    <hyperlink ref="D105" r:id="rId3" xr:uid="{F154F9CB-C594-48F8-A581-355D830504ED}"/>
  </hyperlinks>
  <pageMargins left="0.7" right="0.7" top="0.75" bottom="0.75" header="0.3" footer="0.3"/>
  <pageSetup paperSize="9" orientation="portrait" verticalDpi="0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ECCFA-8745-4848-B5B7-7D218DF6B08D}">
  <dimension ref="A1:W27"/>
  <sheetViews>
    <sheetView workbookViewId="0">
      <selection activeCell="P19" sqref="P19"/>
    </sheetView>
  </sheetViews>
  <sheetFormatPr baseColWidth="10" defaultColWidth="9.140625" defaultRowHeight="12.75"/>
  <cols>
    <col min="1" max="1" width="4.7109375" style="233" customWidth="1"/>
    <col min="2" max="3" width="9.140625" style="233"/>
    <col min="4" max="4" width="21.140625" style="233" customWidth="1"/>
    <col min="5" max="5" width="18.85546875" style="233" customWidth="1"/>
    <col min="6" max="6" width="9.140625" style="233"/>
    <col min="7" max="7" width="11.28515625" style="233" customWidth="1"/>
    <col min="8" max="8" width="22.140625" style="233" customWidth="1"/>
    <col min="9" max="9" width="17.28515625" style="233" customWidth="1"/>
    <col min="10" max="10" width="16" style="233" customWidth="1"/>
    <col min="11" max="12" width="9.140625" style="233"/>
    <col min="13" max="13" width="12" style="233" customWidth="1"/>
    <col min="14" max="14" width="13.28515625" style="233" customWidth="1"/>
    <col min="15" max="15" width="13" style="233" customWidth="1"/>
    <col min="16" max="17" width="9.140625" style="233"/>
    <col min="18" max="18" width="6" style="233" customWidth="1"/>
    <col min="19" max="19" width="5.140625" style="233" customWidth="1"/>
    <col min="20" max="20" width="9.140625" style="233"/>
    <col min="21" max="21" width="6.42578125" style="233" customWidth="1"/>
    <col min="22" max="22" width="10.5703125" style="233" customWidth="1"/>
    <col min="23" max="23" width="12.140625" style="233" customWidth="1"/>
    <col min="24" max="16384" width="9.140625" style="233"/>
  </cols>
  <sheetData>
    <row r="1" spans="1:23">
      <c r="A1" s="233" t="s">
        <v>742</v>
      </c>
    </row>
    <row r="2" spans="1:23">
      <c r="A2" s="310" t="s">
        <v>743</v>
      </c>
      <c r="J2" s="233" t="s">
        <v>744</v>
      </c>
    </row>
    <row r="4" spans="1:23">
      <c r="A4" s="233" t="s">
        <v>745</v>
      </c>
    </row>
    <row r="6" spans="1:23">
      <c r="A6" s="233" t="s">
        <v>746</v>
      </c>
    </row>
    <row r="7" spans="1:23">
      <c r="A7" s="310"/>
      <c r="B7" s="356" t="s">
        <v>753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10"/>
    </row>
    <row r="8" spans="1:23">
      <c r="A8" s="310"/>
      <c r="B8" s="356" t="s">
        <v>754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10"/>
    </row>
    <row r="9" spans="1:23">
      <c r="A9" s="310"/>
      <c r="B9" s="356" t="s">
        <v>755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10"/>
    </row>
    <row r="10" spans="1:23">
      <c r="A10" s="310"/>
      <c r="B10" s="356" t="s">
        <v>756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10"/>
    </row>
    <row r="11" spans="1:23">
      <c r="A11" s="310"/>
      <c r="B11" s="310"/>
      <c r="C11" s="310"/>
      <c r="D11" s="310"/>
      <c r="E11" s="310"/>
      <c r="F11" s="310"/>
      <c r="G11" s="310"/>
      <c r="H11" s="310"/>
      <c r="I11" s="320" t="s">
        <v>757</v>
      </c>
      <c r="J11" s="321" t="s">
        <v>758</v>
      </c>
      <c r="K11" s="310"/>
      <c r="L11" s="310"/>
      <c r="M11" s="310"/>
      <c r="N11" s="320" t="s">
        <v>757</v>
      </c>
      <c r="O11" s="321" t="s">
        <v>758</v>
      </c>
      <c r="P11" s="310"/>
      <c r="Q11" s="310"/>
      <c r="R11" s="310"/>
      <c r="S11" s="310"/>
      <c r="T11" s="310"/>
      <c r="U11" s="310"/>
      <c r="V11" s="310"/>
      <c r="W11" s="310"/>
    </row>
    <row r="12" spans="1:23">
      <c r="A12" s="310" t="s">
        <v>759</v>
      </c>
      <c r="B12" s="310" t="s">
        <v>760</v>
      </c>
      <c r="C12" s="310" t="s">
        <v>761</v>
      </c>
      <c r="D12" s="310" t="s">
        <v>762</v>
      </c>
      <c r="E12" s="310" t="s">
        <v>763</v>
      </c>
      <c r="F12" s="310" t="s">
        <v>764</v>
      </c>
      <c r="G12" s="310" t="s">
        <v>765</v>
      </c>
      <c r="H12" s="310" t="s">
        <v>766</v>
      </c>
      <c r="I12" s="310" t="s">
        <v>767</v>
      </c>
      <c r="J12" s="310" t="s">
        <v>768</v>
      </c>
      <c r="K12" s="310" t="s">
        <v>769</v>
      </c>
      <c r="L12" s="310" t="s">
        <v>770</v>
      </c>
      <c r="M12" s="310" t="s">
        <v>771</v>
      </c>
      <c r="N12" s="310" t="s">
        <v>268</v>
      </c>
      <c r="O12" s="310" t="s">
        <v>772</v>
      </c>
      <c r="P12" s="310" t="s">
        <v>773</v>
      </c>
      <c r="Q12" s="310" t="s">
        <v>774</v>
      </c>
      <c r="R12" s="310" t="s">
        <v>775</v>
      </c>
      <c r="S12" s="310" t="s">
        <v>776</v>
      </c>
      <c r="T12" s="310" t="s">
        <v>777</v>
      </c>
      <c r="U12" s="310" t="s">
        <v>778</v>
      </c>
      <c r="V12" s="310" t="s">
        <v>779</v>
      </c>
      <c r="W12" s="310" t="s">
        <v>780</v>
      </c>
    </row>
    <row r="13" spans="1:23" ht="15">
      <c r="A13" s="310" t="s">
        <v>781</v>
      </c>
      <c r="B13" s="310" t="s">
        <v>782</v>
      </c>
      <c r="C13" s="322">
        <v>1000</v>
      </c>
      <c r="D13" s="310" t="s">
        <v>783</v>
      </c>
      <c r="E13" s="310" t="s">
        <v>784</v>
      </c>
      <c r="F13" s="310" t="s">
        <v>785</v>
      </c>
      <c r="G13" s="322">
        <v>1210147</v>
      </c>
      <c r="H13" s="310" t="s">
        <v>786</v>
      </c>
      <c r="I13" s="323">
        <v>581428</v>
      </c>
      <c r="J13" s="323">
        <v>581428</v>
      </c>
      <c r="K13" s="323">
        <v>0</v>
      </c>
      <c r="L13" s="322">
        <v>30000</v>
      </c>
      <c r="M13" s="323">
        <v>0</v>
      </c>
      <c r="N13" s="324">
        <f>freereport[[#This Row],[Årsinntekt]]+freereport[[#This Row],[Årslønn]]+freereport[[#This Row],[Tillegg pr år]]+freereport[[#This Row],[Studietillegg]]</f>
        <v>611428</v>
      </c>
      <c r="O13" s="323"/>
      <c r="P13" s="323">
        <v>100</v>
      </c>
      <c r="Q13" s="323">
        <v>100</v>
      </c>
      <c r="R13" s="310" t="s">
        <v>787</v>
      </c>
      <c r="S13" s="310" t="s">
        <v>788</v>
      </c>
      <c r="T13" s="310" t="s">
        <v>789</v>
      </c>
      <c r="U13" s="310" t="s">
        <v>787</v>
      </c>
      <c r="V13" s="310" t="s">
        <v>790</v>
      </c>
      <c r="W13" s="310" t="s">
        <v>789</v>
      </c>
    </row>
    <row r="14" spans="1:23" ht="15">
      <c r="A14" s="310" t="s">
        <v>781</v>
      </c>
      <c r="B14" s="310" t="s">
        <v>782</v>
      </c>
      <c r="C14" s="322">
        <v>1001</v>
      </c>
      <c r="D14" s="310" t="s">
        <v>791</v>
      </c>
      <c r="E14" s="310" t="s">
        <v>792</v>
      </c>
      <c r="F14" s="310" t="s">
        <v>785</v>
      </c>
      <c r="G14" s="322">
        <v>3320107</v>
      </c>
      <c r="H14" s="310" t="s">
        <v>793</v>
      </c>
      <c r="I14" s="323">
        <v>497200</v>
      </c>
      <c r="J14" s="323">
        <v>510000</v>
      </c>
      <c r="K14" s="323">
        <v>0</v>
      </c>
      <c r="L14" s="322">
        <v>0</v>
      </c>
      <c r="M14" s="323">
        <v>0</v>
      </c>
      <c r="N14" s="323"/>
      <c r="O14" s="324">
        <f>freereport[[#This Row],[Studietillegg]]+freereport[[#This Row],[Tillegg pr år]]+freereport[[#This Row],[Årslønn]]+freereport[[#This Row],[Årsinntekt2]]</f>
        <v>510000</v>
      </c>
      <c r="P14" s="323">
        <v>100</v>
      </c>
      <c r="Q14" s="323">
        <v>100</v>
      </c>
      <c r="R14" s="310" t="s">
        <v>787</v>
      </c>
      <c r="S14" s="310" t="s">
        <v>788</v>
      </c>
      <c r="T14" s="310" t="s">
        <v>794</v>
      </c>
      <c r="U14" s="310" t="s">
        <v>787</v>
      </c>
      <c r="V14" s="310" t="s">
        <v>794</v>
      </c>
      <c r="W14" s="310" t="s">
        <v>795</v>
      </c>
    </row>
    <row r="15" spans="1:23" ht="15">
      <c r="A15" s="310" t="s">
        <v>781</v>
      </c>
      <c r="B15" s="310" t="s">
        <v>782</v>
      </c>
      <c r="C15" s="322">
        <v>1002</v>
      </c>
      <c r="D15" s="310" t="s">
        <v>796</v>
      </c>
      <c r="E15" s="310" t="s">
        <v>797</v>
      </c>
      <c r="F15" s="310" t="s">
        <v>785</v>
      </c>
      <c r="G15" s="322">
        <v>3320107</v>
      </c>
      <c r="H15" s="310" t="s">
        <v>793</v>
      </c>
      <c r="I15" s="323">
        <v>497200</v>
      </c>
      <c r="J15" s="323">
        <v>510000</v>
      </c>
      <c r="K15" s="323">
        <v>0</v>
      </c>
      <c r="L15" s="322">
        <v>0</v>
      </c>
      <c r="M15" s="323">
        <v>0</v>
      </c>
      <c r="N15" s="323"/>
      <c r="O15" s="324">
        <f>freereport[[#This Row],[Studietillegg]]+freereport[[#This Row],[Tillegg pr år]]+freereport[[#This Row],[Årslønn]]+freereport[[#This Row],[Årsinntekt2]]</f>
        <v>510000</v>
      </c>
      <c r="P15" s="323">
        <v>100</v>
      </c>
      <c r="Q15" s="323">
        <v>100</v>
      </c>
      <c r="R15" s="310" t="s">
        <v>787</v>
      </c>
      <c r="S15" s="310" t="s">
        <v>788</v>
      </c>
      <c r="T15" s="310" t="s">
        <v>798</v>
      </c>
      <c r="U15" s="310" t="s">
        <v>787</v>
      </c>
      <c r="V15" s="310" t="s">
        <v>798</v>
      </c>
      <c r="W15" s="310" t="s">
        <v>799</v>
      </c>
    </row>
    <row r="16" spans="1:23">
      <c r="A16" s="310" t="s">
        <v>781</v>
      </c>
      <c r="B16" s="310" t="s">
        <v>782</v>
      </c>
      <c r="C16" s="322">
        <v>1003</v>
      </c>
      <c r="D16" s="310" t="s">
        <v>800</v>
      </c>
      <c r="E16" s="310" t="s">
        <v>801</v>
      </c>
      <c r="F16" s="310" t="s">
        <v>785</v>
      </c>
      <c r="G16" s="322">
        <v>3320107</v>
      </c>
      <c r="H16" s="310" t="s">
        <v>793</v>
      </c>
      <c r="I16" s="323">
        <v>526400</v>
      </c>
      <c r="J16" s="323">
        <v>530000</v>
      </c>
      <c r="K16" s="323">
        <v>0</v>
      </c>
      <c r="L16" s="322">
        <v>0</v>
      </c>
      <c r="M16" s="323">
        <v>0</v>
      </c>
      <c r="N16" s="323"/>
      <c r="O16" s="323">
        <f>freereport[[#This Row],[Studietillegg]]+freereport[[#This Row],[Tillegg pr år]]+freereport[[#This Row],[Årslønn]]+freereport[[#This Row],[Årsinntekt2]]</f>
        <v>530000</v>
      </c>
      <c r="P16" s="323">
        <v>50</v>
      </c>
      <c r="Q16" s="323">
        <v>50</v>
      </c>
      <c r="R16" s="310" t="s">
        <v>787</v>
      </c>
      <c r="S16" s="310" t="s">
        <v>788</v>
      </c>
      <c r="T16" s="310" t="s">
        <v>802</v>
      </c>
      <c r="U16" s="310" t="s">
        <v>787</v>
      </c>
      <c r="V16" s="310" t="s">
        <v>802</v>
      </c>
      <c r="W16" s="310" t="s">
        <v>803</v>
      </c>
    </row>
    <row r="17" spans="1:23" ht="15">
      <c r="A17" s="310" t="s">
        <v>781</v>
      </c>
      <c r="B17" s="310" t="s">
        <v>782</v>
      </c>
      <c r="C17" s="322">
        <v>1004</v>
      </c>
      <c r="D17" s="310" t="s">
        <v>804</v>
      </c>
      <c r="E17" s="310" t="s">
        <v>805</v>
      </c>
      <c r="F17" s="310" t="s">
        <v>785</v>
      </c>
      <c r="G17" s="322">
        <v>3320107</v>
      </c>
      <c r="H17" s="310" t="s">
        <v>793</v>
      </c>
      <c r="I17" s="323">
        <v>453500</v>
      </c>
      <c r="J17" s="323">
        <v>453500</v>
      </c>
      <c r="K17" s="323">
        <v>0</v>
      </c>
      <c r="L17" s="322">
        <v>0</v>
      </c>
      <c r="M17" s="323">
        <v>0</v>
      </c>
      <c r="N17" s="324">
        <f>freereport[[#This Row],[Årsinntekt]]+freereport[[#This Row],[Årslønn]]+freereport[[#This Row],[Tillegg pr år]]+freereport[[#This Row],[Studietillegg]]</f>
        <v>453500</v>
      </c>
      <c r="O17" s="323"/>
      <c r="P17" s="323">
        <v>100</v>
      </c>
      <c r="Q17" s="323">
        <v>100</v>
      </c>
      <c r="R17" s="310" t="s">
        <v>787</v>
      </c>
      <c r="S17" s="310" t="s">
        <v>788</v>
      </c>
      <c r="T17" s="310" t="s">
        <v>806</v>
      </c>
      <c r="U17" s="310" t="s">
        <v>787</v>
      </c>
      <c r="V17" s="310" t="s">
        <v>807</v>
      </c>
      <c r="W17" s="310" t="s">
        <v>808</v>
      </c>
    </row>
    <row r="18" spans="1:23" ht="15">
      <c r="A18" s="310" t="s">
        <v>781</v>
      </c>
      <c r="B18" s="310" t="s">
        <v>782</v>
      </c>
      <c r="C18" s="322">
        <v>1010</v>
      </c>
      <c r="D18" s="310" t="s">
        <v>809</v>
      </c>
      <c r="E18" s="310" t="s">
        <v>810</v>
      </c>
      <c r="F18" s="310" t="s">
        <v>785</v>
      </c>
      <c r="G18" s="322">
        <v>3320101</v>
      </c>
      <c r="H18" s="310" t="s">
        <v>811</v>
      </c>
      <c r="I18" s="323">
        <v>487500</v>
      </c>
      <c r="J18" s="323">
        <v>505000</v>
      </c>
      <c r="K18" s="323">
        <v>0</v>
      </c>
      <c r="L18" s="322">
        <v>0</v>
      </c>
      <c r="M18" s="323">
        <v>0</v>
      </c>
      <c r="N18" s="323"/>
      <c r="O18" s="324">
        <f>freereport[[#This Row],[Studietillegg]]+freereport[[#This Row],[Tillegg pr år]]+freereport[[#This Row],[Årslønn]]+freereport[[#This Row],[Årsinntekt2]]</f>
        <v>505000</v>
      </c>
      <c r="P18" s="323">
        <v>100</v>
      </c>
      <c r="Q18" s="323">
        <v>100</v>
      </c>
      <c r="R18" s="310" t="s">
        <v>787</v>
      </c>
      <c r="S18" s="310" t="s">
        <v>788</v>
      </c>
      <c r="T18" s="310" t="s">
        <v>812</v>
      </c>
      <c r="U18" s="310" t="s">
        <v>787</v>
      </c>
      <c r="V18" s="325" t="s">
        <v>813</v>
      </c>
      <c r="W18" s="310" t="s">
        <v>814</v>
      </c>
    </row>
    <row r="19" spans="1:23" ht="15">
      <c r="A19" s="310" t="s">
        <v>781</v>
      </c>
      <c r="B19" s="310" t="s">
        <v>782</v>
      </c>
      <c r="C19" s="322">
        <v>1028</v>
      </c>
      <c r="D19" s="310" t="s">
        <v>815</v>
      </c>
      <c r="E19" s="310" t="s">
        <v>816</v>
      </c>
      <c r="F19" s="310" t="s">
        <v>785</v>
      </c>
      <c r="G19" s="322">
        <v>3320101</v>
      </c>
      <c r="H19" s="310" t="s">
        <v>811</v>
      </c>
      <c r="I19" s="323">
        <v>487500</v>
      </c>
      <c r="J19" s="323">
        <v>505000</v>
      </c>
      <c r="K19" s="323">
        <v>0</v>
      </c>
      <c r="L19" s="322">
        <v>0</v>
      </c>
      <c r="M19" s="323">
        <v>0</v>
      </c>
      <c r="N19" s="323"/>
      <c r="O19" s="324">
        <f>freereport[[#This Row],[Studietillegg]]+freereport[[#This Row],[Tillegg pr år]]+freereport[[#This Row],[Årslønn]]+freereport[[#This Row],[Årsinntekt2]]</f>
        <v>505000</v>
      </c>
      <c r="P19" s="323">
        <v>100</v>
      </c>
      <c r="Q19" s="323">
        <v>100</v>
      </c>
      <c r="R19" s="310" t="s">
        <v>787</v>
      </c>
      <c r="S19" s="310" t="s">
        <v>788</v>
      </c>
      <c r="T19" s="310" t="s">
        <v>817</v>
      </c>
      <c r="U19" s="310" t="s">
        <v>787</v>
      </c>
      <c r="V19" s="325" t="s">
        <v>818</v>
      </c>
      <c r="W19" s="310" t="s">
        <v>819</v>
      </c>
    </row>
    <row r="20" spans="1:23" ht="15">
      <c r="A20" s="310" t="s">
        <v>781</v>
      </c>
      <c r="B20" s="310" t="s">
        <v>782</v>
      </c>
      <c r="C20" s="322">
        <v>1011</v>
      </c>
      <c r="D20" s="310" t="s">
        <v>820</v>
      </c>
      <c r="E20" s="310" t="s">
        <v>821</v>
      </c>
      <c r="F20" s="310" t="s">
        <v>785</v>
      </c>
      <c r="G20" s="322">
        <v>5131106</v>
      </c>
      <c r="H20" s="310" t="s">
        <v>822</v>
      </c>
      <c r="I20" s="323">
        <v>432400</v>
      </c>
      <c r="J20" s="323">
        <v>435000</v>
      </c>
      <c r="K20" s="323">
        <v>0</v>
      </c>
      <c r="L20" s="322">
        <v>200</v>
      </c>
      <c r="M20" s="323">
        <v>0</v>
      </c>
      <c r="N20" s="323"/>
      <c r="O20" s="324">
        <f>freereport[[#This Row],[Studietillegg]]+freereport[[#This Row],[Tillegg pr år]]+freereport[[#This Row],[Årslønn]]+freereport[[#This Row],[Årsinntekt2]]</f>
        <v>435200</v>
      </c>
      <c r="P20" s="323">
        <v>100</v>
      </c>
      <c r="Q20" s="323">
        <v>100</v>
      </c>
      <c r="R20" s="310" t="s">
        <v>787</v>
      </c>
      <c r="S20" s="310" t="s">
        <v>788</v>
      </c>
      <c r="T20" s="310" t="s">
        <v>823</v>
      </c>
      <c r="U20" s="310" t="s">
        <v>787</v>
      </c>
      <c r="V20" s="310" t="s">
        <v>823</v>
      </c>
      <c r="W20" s="310" t="s">
        <v>824</v>
      </c>
    </row>
    <row r="21" spans="1:23" ht="15">
      <c r="A21" s="310" t="s">
        <v>781</v>
      </c>
      <c r="B21" s="310" t="s">
        <v>782</v>
      </c>
      <c r="C21" s="322">
        <v>1005</v>
      </c>
      <c r="D21" s="310" t="s">
        <v>825</v>
      </c>
      <c r="E21" s="310" t="s">
        <v>826</v>
      </c>
      <c r="F21" s="310" t="s">
        <v>785</v>
      </c>
      <c r="G21" s="322">
        <v>5131109</v>
      </c>
      <c r="H21" s="310" t="s">
        <v>355</v>
      </c>
      <c r="I21" s="323">
        <v>375700</v>
      </c>
      <c r="J21" s="323">
        <v>375700</v>
      </c>
      <c r="K21" s="323">
        <v>0</v>
      </c>
      <c r="L21" s="322">
        <v>0</v>
      </c>
      <c r="M21" s="323">
        <v>0</v>
      </c>
      <c r="N21" s="324">
        <f>freereport[[#This Row],[Årsinntekt]]+freereport[[#This Row],[Årslønn]]+freereport[[#This Row],[Tillegg pr år]]+freereport[[#This Row],[Studietillegg]]</f>
        <v>375700</v>
      </c>
      <c r="O21" s="323"/>
      <c r="P21" s="323">
        <v>100</v>
      </c>
      <c r="Q21" s="323">
        <v>100</v>
      </c>
      <c r="R21" s="310" t="s">
        <v>787</v>
      </c>
      <c r="S21" s="310" t="s">
        <v>788</v>
      </c>
      <c r="T21" s="310" t="s">
        <v>827</v>
      </c>
      <c r="U21" s="310" t="s">
        <v>787</v>
      </c>
      <c r="V21" s="310" t="s">
        <v>827</v>
      </c>
      <c r="W21" s="310" t="s">
        <v>828</v>
      </c>
    </row>
    <row r="22" spans="1:23" ht="15">
      <c r="A22" s="310" t="s">
        <v>781</v>
      </c>
      <c r="B22" s="310" t="s">
        <v>782</v>
      </c>
      <c r="C22" s="322">
        <v>1006</v>
      </c>
      <c r="D22" s="310" t="s">
        <v>829</v>
      </c>
      <c r="E22" s="310" t="s">
        <v>830</v>
      </c>
      <c r="F22" s="310" t="s">
        <v>785</v>
      </c>
      <c r="G22" s="322">
        <v>5131109</v>
      </c>
      <c r="H22" s="310" t="s">
        <v>355</v>
      </c>
      <c r="I22" s="323">
        <v>409200</v>
      </c>
      <c r="J22" s="323">
        <v>409200</v>
      </c>
      <c r="K22" s="323">
        <v>0</v>
      </c>
      <c r="L22" s="322">
        <v>0</v>
      </c>
      <c r="M22" s="323">
        <v>0</v>
      </c>
      <c r="N22" s="324" t="b">
        <f>E19=freereport[[#This Row],[Årsinntekt]]+freereport[[#This Row],[Årslønn]]+freereport[[#This Row],[Tillegg pr år]]+freereport[[#This Row],[Studietillegg]]</f>
        <v>0</v>
      </c>
      <c r="O22" s="323"/>
      <c r="P22" s="323">
        <v>100</v>
      </c>
      <c r="Q22" s="323">
        <v>100</v>
      </c>
      <c r="R22" s="310" t="s">
        <v>787</v>
      </c>
      <c r="S22" s="310" t="s">
        <v>788</v>
      </c>
      <c r="T22" s="310" t="s">
        <v>827</v>
      </c>
      <c r="U22" s="310" t="s">
        <v>787</v>
      </c>
      <c r="V22" s="310" t="s">
        <v>827</v>
      </c>
      <c r="W22" s="310" t="s">
        <v>824</v>
      </c>
    </row>
    <row r="23" spans="1:23" ht="15">
      <c r="A23" s="310" t="s">
        <v>781</v>
      </c>
      <c r="B23" s="310" t="s">
        <v>782</v>
      </c>
      <c r="C23" s="322">
        <v>1008</v>
      </c>
      <c r="D23" s="310" t="s">
        <v>831</v>
      </c>
      <c r="E23" s="310" t="s">
        <v>832</v>
      </c>
      <c r="F23" s="310" t="s">
        <v>785</v>
      </c>
      <c r="G23" s="322">
        <v>5131109</v>
      </c>
      <c r="H23" s="310" t="s">
        <v>355</v>
      </c>
      <c r="I23" s="323">
        <v>336300</v>
      </c>
      <c r="J23" s="323">
        <v>336300</v>
      </c>
      <c r="K23" s="323">
        <v>0</v>
      </c>
      <c r="L23" s="322">
        <v>0</v>
      </c>
      <c r="M23" s="323">
        <v>0</v>
      </c>
      <c r="N23" s="324">
        <f>freereport[[#This Row],[Årsinntekt]]+freereport[[#This Row],[Årslønn]]+freereport[[#This Row],[Tillegg pr år]]+freereport[[#This Row],[Studietillegg]]</f>
        <v>336300</v>
      </c>
      <c r="O23" s="323"/>
      <c r="P23" s="323">
        <v>100</v>
      </c>
      <c r="Q23" s="323">
        <v>100</v>
      </c>
      <c r="R23" s="310" t="s">
        <v>787</v>
      </c>
      <c r="S23" s="310" t="s">
        <v>788</v>
      </c>
      <c r="T23" s="310" t="s">
        <v>833</v>
      </c>
      <c r="U23" s="310" t="s">
        <v>787</v>
      </c>
      <c r="V23" s="310" t="s">
        <v>833</v>
      </c>
      <c r="W23" s="310" t="s">
        <v>834</v>
      </c>
    </row>
    <row r="24" spans="1:23" ht="15">
      <c r="A24" s="310" t="s">
        <v>781</v>
      </c>
      <c r="B24" s="310" t="s">
        <v>782</v>
      </c>
      <c r="C24" s="322">
        <v>1009</v>
      </c>
      <c r="D24" s="310" t="s">
        <v>835</v>
      </c>
      <c r="E24" s="310" t="s">
        <v>836</v>
      </c>
      <c r="F24" s="310" t="s">
        <v>785</v>
      </c>
      <c r="G24" s="322">
        <v>5131109</v>
      </c>
      <c r="H24" s="310" t="s">
        <v>355</v>
      </c>
      <c r="I24" s="323">
        <v>324100</v>
      </c>
      <c r="J24" s="323">
        <v>324100</v>
      </c>
      <c r="K24" s="323">
        <v>0</v>
      </c>
      <c r="L24" s="322">
        <v>0</v>
      </c>
      <c r="M24" s="323">
        <v>0</v>
      </c>
      <c r="N24" s="324">
        <f>freereport[[#This Row],[Årsinntekt]]+freereport[[#This Row],[Årslønn]]+freereport[[#This Row],[Tillegg pr år]]+freereport[[#This Row],[Studietillegg]]</f>
        <v>324100</v>
      </c>
      <c r="O24" s="323"/>
      <c r="P24" s="323">
        <v>100</v>
      </c>
      <c r="Q24" s="323">
        <v>100</v>
      </c>
      <c r="R24" s="310" t="s">
        <v>787</v>
      </c>
      <c r="S24" s="310" t="s">
        <v>788</v>
      </c>
      <c r="T24" s="310" t="s">
        <v>827</v>
      </c>
      <c r="U24" s="310" t="s">
        <v>787</v>
      </c>
      <c r="V24" s="310" t="s">
        <v>807</v>
      </c>
      <c r="W24" s="310" t="s">
        <v>837</v>
      </c>
    </row>
    <row r="27" spans="1:23">
      <c r="D27" s="319" t="s">
        <v>905</v>
      </c>
      <c r="E27" s="319"/>
      <c r="F27" s="319"/>
      <c r="G27" s="319"/>
      <c r="H27" s="319"/>
      <c r="I27" s="319"/>
      <c r="J27" s="319"/>
    </row>
  </sheetData>
  <mergeCells count="4">
    <mergeCell ref="B7:V7"/>
    <mergeCell ref="B8:V8"/>
    <mergeCell ref="B9:V9"/>
    <mergeCell ref="B10:V10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4"/>
  <sheetViews>
    <sheetView topLeftCell="B13" workbookViewId="0">
      <selection activeCell="B46" sqref="B46"/>
    </sheetView>
  </sheetViews>
  <sheetFormatPr baseColWidth="10" defaultRowHeight="12.75"/>
  <cols>
    <col min="1" max="1" width="29.28515625" customWidth="1"/>
    <col min="2" max="2" width="13.5703125" customWidth="1"/>
    <col min="3" max="3" width="5.7109375" customWidth="1"/>
    <col min="4" max="4" width="9.42578125" style="24" customWidth="1"/>
    <col min="5" max="5" width="24.42578125" bestFit="1" customWidth="1"/>
    <col min="6" max="6" width="21.7109375" style="24" bestFit="1" customWidth="1"/>
    <col min="12" max="12" width="10.5703125" customWidth="1"/>
  </cols>
  <sheetData>
    <row r="2" spans="1:22" ht="13.5" thickBot="1"/>
    <row r="3" spans="1:22" ht="13.5" thickTop="1">
      <c r="A3" s="11" t="s">
        <v>23</v>
      </c>
      <c r="B3" s="68">
        <v>3.29</v>
      </c>
      <c r="C3" s="15" t="s">
        <v>24</v>
      </c>
      <c r="E3" s="358" t="s">
        <v>283</v>
      </c>
      <c r="F3" s="359"/>
      <c r="G3" s="359"/>
      <c r="H3" s="359"/>
      <c r="I3" s="359"/>
      <c r="J3" s="359"/>
      <c r="K3" s="359"/>
      <c r="L3" s="360"/>
    </row>
    <row r="4" spans="1:22">
      <c r="A4" s="12"/>
      <c r="B4" s="18"/>
      <c r="E4" s="361"/>
      <c r="F4" s="362"/>
      <c r="G4" s="362"/>
      <c r="H4" s="362"/>
      <c r="I4" s="362"/>
      <c r="J4" s="362"/>
      <c r="K4" s="362"/>
      <c r="L4" s="363"/>
    </row>
    <row r="5" spans="1:22">
      <c r="A5" s="12"/>
      <c r="B5" s="19"/>
      <c r="E5" s="361"/>
      <c r="F5" s="362"/>
      <c r="G5" s="362"/>
      <c r="H5" s="362"/>
      <c r="I5" s="362"/>
      <c r="J5" s="362"/>
      <c r="K5" s="362"/>
      <c r="L5" s="363"/>
    </row>
    <row r="6" spans="1:22" ht="13.5" thickBot="1">
      <c r="A6" s="17"/>
      <c r="B6" s="6"/>
      <c r="E6" s="364"/>
      <c r="F6" s="365"/>
      <c r="G6" s="365"/>
      <c r="H6" s="365"/>
      <c r="I6" s="365"/>
      <c r="J6" s="365"/>
      <c r="K6" s="365"/>
      <c r="L6" s="366"/>
    </row>
    <row r="7" spans="1:22">
      <c r="A7" s="13"/>
      <c r="B7" s="6"/>
    </row>
    <row r="8" spans="1:22">
      <c r="A8" s="14" t="s">
        <v>5</v>
      </c>
      <c r="B8" s="16">
        <v>2019</v>
      </c>
      <c r="D8" s="33" t="s">
        <v>263</v>
      </c>
      <c r="E8" s="34" t="s">
        <v>264</v>
      </c>
      <c r="F8" s="34" t="s">
        <v>269</v>
      </c>
      <c r="G8" s="34" t="s">
        <v>265</v>
      </c>
      <c r="H8" s="34" t="s">
        <v>266</v>
      </c>
      <c r="I8" s="34" t="s">
        <v>267</v>
      </c>
      <c r="J8" s="34" t="s">
        <v>268</v>
      </c>
      <c r="K8" s="34" t="s">
        <v>270</v>
      </c>
      <c r="L8" s="35" t="s">
        <v>26</v>
      </c>
      <c r="N8" s="30"/>
      <c r="O8" s="30"/>
      <c r="P8" s="30"/>
      <c r="Q8" s="30"/>
      <c r="R8" s="30"/>
      <c r="S8" s="30"/>
      <c r="T8" s="30"/>
      <c r="U8" s="30"/>
      <c r="V8" s="30"/>
    </row>
    <row r="9" spans="1:22">
      <c r="A9" s="47" t="str">
        <f>E9</f>
        <v>Balsvik Lene</v>
      </c>
      <c r="B9" s="48">
        <f>L9</f>
        <v>611428</v>
      </c>
      <c r="C9" s="23"/>
      <c r="D9" s="327">
        <v>1000</v>
      </c>
      <c r="E9" s="326" t="s">
        <v>783</v>
      </c>
      <c r="F9" s="326" t="s">
        <v>786</v>
      </c>
      <c r="G9" s="328">
        <v>581428</v>
      </c>
      <c r="H9" s="327">
        <v>30000</v>
      </c>
      <c r="I9" s="328">
        <v>0</v>
      </c>
      <c r="J9" s="52">
        <f t="shared" ref="J9:J18" si="0">SUM(G9:I9)</f>
        <v>611428</v>
      </c>
      <c r="K9" s="328">
        <v>100</v>
      </c>
      <c r="L9" s="46">
        <f t="shared" ref="L9:L18" si="1">J9*K9/100</f>
        <v>611428</v>
      </c>
    </row>
    <row r="10" spans="1:22">
      <c r="A10" s="47" t="str">
        <f t="shared" ref="A10:A51" si="2">E10</f>
        <v>Nordgård Mai-Linn</v>
      </c>
      <c r="B10" s="48">
        <f t="shared" ref="B10:B51" si="3">L10</f>
        <v>525000</v>
      </c>
      <c r="C10" s="23"/>
      <c r="D10" s="330">
        <v>1001</v>
      </c>
      <c r="E10" s="329" t="s">
        <v>791</v>
      </c>
      <c r="F10" s="329" t="s">
        <v>793</v>
      </c>
      <c r="G10" s="331">
        <v>525000</v>
      </c>
      <c r="H10" s="330">
        <v>0</v>
      </c>
      <c r="I10" s="331">
        <v>0</v>
      </c>
      <c r="J10" s="52">
        <f t="shared" si="0"/>
        <v>525000</v>
      </c>
      <c r="K10" s="331">
        <v>100</v>
      </c>
      <c r="L10" s="46">
        <f t="shared" si="1"/>
        <v>525000</v>
      </c>
    </row>
    <row r="11" spans="1:22">
      <c r="A11" s="47" t="str">
        <f t="shared" si="2"/>
        <v>Syvertsen Ada Mari</v>
      </c>
      <c r="B11" s="48">
        <f t="shared" si="3"/>
        <v>525000</v>
      </c>
      <c r="C11" s="23"/>
      <c r="D11" s="327">
        <v>1002</v>
      </c>
      <c r="E11" s="326" t="s">
        <v>796</v>
      </c>
      <c r="F11" s="326" t="s">
        <v>793</v>
      </c>
      <c r="G11" s="328">
        <v>525000</v>
      </c>
      <c r="H11" s="327">
        <v>0</v>
      </c>
      <c r="I11" s="328">
        <v>0</v>
      </c>
      <c r="J11" s="52">
        <f t="shared" si="0"/>
        <v>525000</v>
      </c>
      <c r="K11" s="328">
        <v>100</v>
      </c>
      <c r="L11" s="46">
        <f t="shared" si="1"/>
        <v>525000</v>
      </c>
    </row>
    <row r="12" spans="1:22">
      <c r="A12" s="47" t="str">
        <f t="shared" si="2"/>
        <v>Worum Marita</v>
      </c>
      <c r="B12" s="48">
        <f t="shared" si="3"/>
        <v>267500</v>
      </c>
      <c r="C12" s="23"/>
      <c r="D12" s="330">
        <v>1003</v>
      </c>
      <c r="E12" s="329" t="s">
        <v>800</v>
      </c>
      <c r="F12" s="329" t="s">
        <v>793</v>
      </c>
      <c r="G12" s="331">
        <v>535000</v>
      </c>
      <c r="H12" s="330">
        <v>0</v>
      </c>
      <c r="I12" s="331">
        <v>0</v>
      </c>
      <c r="J12" s="52">
        <f t="shared" si="0"/>
        <v>535000</v>
      </c>
      <c r="K12" s="331">
        <v>50</v>
      </c>
      <c r="L12" s="46">
        <f t="shared" si="1"/>
        <v>267500</v>
      </c>
    </row>
    <row r="13" spans="1:22">
      <c r="A13" s="47" t="str">
        <f t="shared" si="2"/>
        <v>Flatla Ida Mari</v>
      </c>
      <c r="B13" s="48">
        <f t="shared" si="3"/>
        <v>453500</v>
      </c>
      <c r="C13" s="23"/>
      <c r="D13" s="327">
        <v>1004</v>
      </c>
      <c r="E13" s="326" t="s">
        <v>804</v>
      </c>
      <c r="F13" s="326" t="s">
        <v>793</v>
      </c>
      <c r="G13" s="328">
        <v>453500</v>
      </c>
      <c r="H13" s="327">
        <v>0</v>
      </c>
      <c r="I13" s="328">
        <v>0</v>
      </c>
      <c r="J13" s="52">
        <f t="shared" si="0"/>
        <v>453500</v>
      </c>
      <c r="K13" s="328">
        <v>100</v>
      </c>
      <c r="L13" s="46">
        <f t="shared" si="1"/>
        <v>453500</v>
      </c>
    </row>
    <row r="14" spans="1:22">
      <c r="A14" s="47" t="str">
        <f t="shared" si="2"/>
        <v>Karlsen Reidun</v>
      </c>
      <c r="B14" s="48">
        <f t="shared" si="3"/>
        <v>505000</v>
      </c>
      <c r="C14" s="23"/>
      <c r="D14" s="330">
        <v>1010</v>
      </c>
      <c r="E14" s="329" t="s">
        <v>809</v>
      </c>
      <c r="F14" s="329" t="s">
        <v>811</v>
      </c>
      <c r="G14" s="331">
        <v>505000</v>
      </c>
      <c r="H14" s="330">
        <v>0</v>
      </c>
      <c r="I14" s="331">
        <v>0</v>
      </c>
      <c r="J14" s="52">
        <f t="shared" si="0"/>
        <v>505000</v>
      </c>
      <c r="K14" s="331">
        <v>100</v>
      </c>
      <c r="L14" s="46">
        <f t="shared" si="1"/>
        <v>505000</v>
      </c>
    </row>
    <row r="15" spans="1:22">
      <c r="A15" s="47" t="str">
        <f t="shared" si="2"/>
        <v>Sandness Kirste</v>
      </c>
      <c r="B15" s="48">
        <f t="shared" si="3"/>
        <v>530000</v>
      </c>
      <c r="C15" s="23"/>
      <c r="D15" s="327">
        <v>1028</v>
      </c>
      <c r="E15" s="326" t="s">
        <v>815</v>
      </c>
      <c r="F15" s="326" t="s">
        <v>793</v>
      </c>
      <c r="G15" s="328">
        <v>530000</v>
      </c>
      <c r="H15" s="327">
        <v>0</v>
      </c>
      <c r="I15" s="328">
        <v>0</v>
      </c>
      <c r="J15" s="52">
        <f t="shared" si="0"/>
        <v>530000</v>
      </c>
      <c r="K15" s="328">
        <v>100</v>
      </c>
      <c r="L15" s="46">
        <f t="shared" si="1"/>
        <v>530000</v>
      </c>
    </row>
    <row r="16" spans="1:22">
      <c r="A16" s="47" t="str">
        <f t="shared" si="2"/>
        <v>Gønges Kristin</v>
      </c>
      <c r="B16" s="48">
        <f t="shared" si="3"/>
        <v>435200</v>
      </c>
      <c r="C16" s="23"/>
      <c r="D16" s="330">
        <v>1011</v>
      </c>
      <c r="E16" s="329" t="s">
        <v>820</v>
      </c>
      <c r="F16" s="329" t="s">
        <v>822</v>
      </c>
      <c r="G16" s="331">
        <v>435000</v>
      </c>
      <c r="H16" s="330">
        <v>200</v>
      </c>
      <c r="I16" s="331">
        <v>0</v>
      </c>
      <c r="J16" s="52">
        <f t="shared" si="0"/>
        <v>435200</v>
      </c>
      <c r="K16" s="331">
        <v>100</v>
      </c>
      <c r="L16" s="46">
        <f t="shared" si="1"/>
        <v>435200</v>
      </c>
    </row>
    <row r="17" spans="1:12">
      <c r="A17" s="47" t="str">
        <f t="shared" si="2"/>
        <v>Davidsen Jill Høgsve</v>
      </c>
      <c r="B17" s="48">
        <f t="shared" si="3"/>
        <v>375700</v>
      </c>
      <c r="C17" s="23"/>
      <c r="D17" s="327">
        <v>1005</v>
      </c>
      <c r="E17" s="326" t="s">
        <v>825</v>
      </c>
      <c r="F17" s="326" t="s">
        <v>355</v>
      </c>
      <c r="G17" s="328">
        <v>375700</v>
      </c>
      <c r="H17" s="327">
        <v>0</v>
      </c>
      <c r="I17" s="328">
        <v>0</v>
      </c>
      <c r="J17" s="52">
        <f t="shared" si="0"/>
        <v>375700</v>
      </c>
      <c r="K17" s="328">
        <v>100</v>
      </c>
      <c r="L17" s="46">
        <f t="shared" si="1"/>
        <v>375700</v>
      </c>
    </row>
    <row r="18" spans="1:12">
      <c r="A18" s="47" t="str">
        <f t="shared" si="2"/>
        <v>Worum Anne Lene</v>
      </c>
      <c r="B18" s="48">
        <f t="shared" si="3"/>
        <v>409200</v>
      </c>
      <c r="C18" s="23"/>
      <c r="D18" s="330">
        <v>1006</v>
      </c>
      <c r="E18" s="329" t="s">
        <v>829</v>
      </c>
      <c r="F18" s="329" t="s">
        <v>355</v>
      </c>
      <c r="G18" s="331">
        <v>409200</v>
      </c>
      <c r="H18" s="330">
        <v>0</v>
      </c>
      <c r="I18" s="331">
        <v>0</v>
      </c>
      <c r="J18" s="52">
        <f t="shared" si="0"/>
        <v>409200</v>
      </c>
      <c r="K18" s="331">
        <v>100</v>
      </c>
      <c r="L18" s="46">
        <f t="shared" si="1"/>
        <v>409200</v>
      </c>
    </row>
    <row r="19" spans="1:12">
      <c r="A19" s="47" t="str">
        <f t="shared" si="2"/>
        <v>Bednarzyk Tor-Even</v>
      </c>
      <c r="B19" s="48">
        <f t="shared" si="3"/>
        <v>336300</v>
      </c>
      <c r="C19" s="23"/>
      <c r="D19" s="327">
        <v>1008</v>
      </c>
      <c r="E19" s="326" t="s">
        <v>831</v>
      </c>
      <c r="F19" s="326" t="s">
        <v>355</v>
      </c>
      <c r="G19" s="328">
        <v>336300</v>
      </c>
      <c r="H19" s="327">
        <v>0</v>
      </c>
      <c r="I19" s="328">
        <v>0</v>
      </c>
      <c r="J19" s="52">
        <f t="shared" ref="J19:J29" si="4">SUM(G19:I19)</f>
        <v>336300</v>
      </c>
      <c r="K19" s="328">
        <v>100</v>
      </c>
      <c r="L19" s="46">
        <f t="shared" ref="L19:L29" si="5">J19*K19/100</f>
        <v>336300</v>
      </c>
    </row>
    <row r="20" spans="1:12">
      <c r="A20" s="47" t="str">
        <f t="shared" si="2"/>
        <v>Olsen Silje Mari</v>
      </c>
      <c r="B20" s="48">
        <f t="shared" si="3"/>
        <v>324100</v>
      </c>
      <c r="C20" s="23"/>
      <c r="D20" s="330">
        <v>1009</v>
      </c>
      <c r="E20" s="329" t="s">
        <v>835</v>
      </c>
      <c r="F20" s="329" t="s">
        <v>355</v>
      </c>
      <c r="G20" s="331">
        <v>324100</v>
      </c>
      <c r="H20" s="330">
        <v>0</v>
      </c>
      <c r="I20" s="331">
        <v>0</v>
      </c>
      <c r="J20" s="52">
        <f t="shared" si="4"/>
        <v>324100</v>
      </c>
      <c r="K20" s="331">
        <v>100</v>
      </c>
      <c r="L20" s="46">
        <f t="shared" si="5"/>
        <v>324100</v>
      </c>
    </row>
    <row r="21" spans="1:12" ht="15">
      <c r="A21" s="47">
        <f t="shared" si="2"/>
        <v>0</v>
      </c>
      <c r="B21" s="48">
        <f t="shared" si="3"/>
        <v>0</v>
      </c>
      <c r="C21" s="23"/>
      <c r="D21" s="311"/>
      <c r="E21" s="312"/>
      <c r="F21" s="312"/>
      <c r="G21" s="315"/>
      <c r="H21" s="311"/>
      <c r="I21" s="314"/>
      <c r="J21" s="52">
        <f t="shared" si="4"/>
        <v>0</v>
      </c>
      <c r="K21" s="314"/>
      <c r="L21" s="46">
        <f t="shared" si="5"/>
        <v>0</v>
      </c>
    </row>
    <row r="22" spans="1:12">
      <c r="A22" s="47">
        <f t="shared" si="2"/>
        <v>0</v>
      </c>
      <c r="B22" s="48">
        <f t="shared" si="3"/>
        <v>0</v>
      </c>
      <c r="C22" s="23"/>
      <c r="D22" s="311"/>
      <c r="E22" s="312"/>
      <c r="F22" s="312"/>
      <c r="G22" s="313"/>
      <c r="H22" s="311"/>
      <c r="I22" s="314"/>
      <c r="J22" s="52">
        <f t="shared" si="4"/>
        <v>0</v>
      </c>
      <c r="K22" s="314"/>
      <c r="L22" s="46">
        <f t="shared" si="5"/>
        <v>0</v>
      </c>
    </row>
    <row r="23" spans="1:12" ht="15">
      <c r="A23" s="47">
        <f t="shared" si="2"/>
        <v>0</v>
      </c>
      <c r="B23" s="48">
        <f t="shared" si="3"/>
        <v>0</v>
      </c>
      <c r="C23" s="23"/>
      <c r="D23" s="229"/>
      <c r="E23" s="227"/>
      <c r="F23" s="227"/>
      <c r="G23" s="228"/>
      <c r="H23" s="226"/>
      <c r="I23" s="228"/>
      <c r="J23" s="52">
        <f t="shared" si="4"/>
        <v>0</v>
      </c>
      <c r="K23" s="216"/>
      <c r="L23" s="46">
        <f t="shared" si="5"/>
        <v>0</v>
      </c>
    </row>
    <row r="24" spans="1:12">
      <c r="A24" s="47">
        <f t="shared" si="2"/>
        <v>0</v>
      </c>
      <c r="B24" s="48">
        <f t="shared" si="3"/>
        <v>0</v>
      </c>
      <c r="C24" s="23"/>
      <c r="D24" s="219"/>
      <c r="E24" s="220"/>
      <c r="F24" s="220"/>
      <c r="G24" s="217"/>
      <c r="H24" s="219"/>
      <c r="I24" s="217"/>
      <c r="J24" s="52">
        <f t="shared" si="4"/>
        <v>0</v>
      </c>
      <c r="K24" s="217"/>
      <c r="L24" s="46">
        <f t="shared" si="5"/>
        <v>0</v>
      </c>
    </row>
    <row r="25" spans="1:12">
      <c r="A25" s="47">
        <f t="shared" si="2"/>
        <v>0</v>
      </c>
      <c r="B25" s="48">
        <f t="shared" si="3"/>
        <v>0</v>
      </c>
      <c r="C25" s="23"/>
      <c r="D25" s="219"/>
      <c r="E25" s="220"/>
      <c r="F25" s="220"/>
      <c r="G25" s="217"/>
      <c r="H25" s="219"/>
      <c r="I25" s="217"/>
      <c r="J25" s="52">
        <f t="shared" si="4"/>
        <v>0</v>
      </c>
      <c r="K25" s="217"/>
      <c r="L25" s="46">
        <f t="shared" si="5"/>
        <v>0</v>
      </c>
    </row>
    <row r="26" spans="1:12" ht="15">
      <c r="A26" s="47">
        <f t="shared" si="2"/>
        <v>0</v>
      </c>
      <c r="B26" s="48">
        <f t="shared" si="3"/>
        <v>0</v>
      </c>
      <c r="C26" s="23"/>
      <c r="D26" s="218"/>
      <c r="E26" s="220"/>
      <c r="F26" s="220"/>
      <c r="G26" s="217"/>
      <c r="H26" s="219"/>
      <c r="I26" s="217"/>
      <c r="J26" s="52">
        <f t="shared" si="4"/>
        <v>0</v>
      </c>
      <c r="K26" s="217"/>
      <c r="L26" s="46">
        <f t="shared" si="5"/>
        <v>0</v>
      </c>
    </row>
    <row r="27" spans="1:12" ht="15">
      <c r="A27" s="47">
        <f t="shared" si="2"/>
        <v>0</v>
      </c>
      <c r="B27" s="48">
        <f t="shared" si="3"/>
        <v>0</v>
      </c>
      <c r="C27" s="23"/>
      <c r="D27" s="218"/>
      <c r="E27" s="220"/>
      <c r="F27" s="220"/>
      <c r="G27" s="217"/>
      <c r="H27" s="219"/>
      <c r="I27" s="217"/>
      <c r="J27" s="52">
        <f t="shared" si="4"/>
        <v>0</v>
      </c>
      <c r="K27" s="217"/>
      <c r="L27" s="46">
        <f t="shared" si="5"/>
        <v>0</v>
      </c>
    </row>
    <row r="28" spans="1:12">
      <c r="A28" s="47">
        <f t="shared" si="2"/>
        <v>0</v>
      </c>
      <c r="B28" s="48">
        <f t="shared" si="3"/>
        <v>0</v>
      </c>
      <c r="C28" s="23"/>
      <c r="D28" s="221"/>
      <c r="E28" s="222"/>
      <c r="F28" s="222"/>
      <c r="G28" s="223"/>
      <c r="H28" s="223"/>
      <c r="I28" s="223"/>
      <c r="J28" s="52">
        <f t="shared" si="4"/>
        <v>0</v>
      </c>
      <c r="K28" s="225"/>
      <c r="L28" s="46">
        <f t="shared" si="5"/>
        <v>0</v>
      </c>
    </row>
    <row r="29" spans="1:12">
      <c r="A29" s="47">
        <f t="shared" si="2"/>
        <v>0</v>
      </c>
      <c r="B29" s="48">
        <f t="shared" si="3"/>
        <v>0</v>
      </c>
      <c r="C29" s="23"/>
      <c r="D29" s="221"/>
      <c r="E29" s="224"/>
      <c r="F29" s="224"/>
      <c r="G29" s="223"/>
      <c r="H29" s="223"/>
      <c r="I29" s="223"/>
      <c r="J29" s="52">
        <f t="shared" si="4"/>
        <v>0</v>
      </c>
      <c r="K29" s="225"/>
      <c r="L29" s="46">
        <f t="shared" si="5"/>
        <v>0</v>
      </c>
    </row>
    <row r="30" spans="1:12">
      <c r="A30" s="47">
        <f t="shared" si="2"/>
        <v>0</v>
      </c>
      <c r="B30" s="48">
        <f t="shared" si="3"/>
        <v>0</v>
      </c>
      <c r="C30" s="23"/>
      <c r="D30" s="221"/>
      <c r="E30" s="224"/>
      <c r="F30" s="225"/>
      <c r="G30" s="223"/>
      <c r="H30" s="223"/>
      <c r="I30" s="223"/>
      <c r="J30" s="52">
        <f t="shared" ref="J30:J51" si="6">SUM(G30:I30)</f>
        <v>0</v>
      </c>
      <c r="K30" s="225"/>
      <c r="L30" s="46">
        <f t="shared" ref="L30:L51" si="7">J30*K30/100</f>
        <v>0</v>
      </c>
    </row>
    <row r="31" spans="1:12">
      <c r="A31" s="47">
        <f t="shared" si="2"/>
        <v>0</v>
      </c>
      <c r="B31" s="48">
        <f t="shared" si="3"/>
        <v>0</v>
      </c>
      <c r="C31" s="23"/>
      <c r="D31" s="221"/>
      <c r="E31" s="224"/>
      <c r="F31" s="225"/>
      <c r="G31" s="223"/>
      <c r="H31" s="223"/>
      <c r="I31" s="223"/>
      <c r="J31" s="52">
        <f t="shared" si="6"/>
        <v>0</v>
      </c>
      <c r="K31" s="225"/>
      <c r="L31" s="46">
        <f t="shared" si="7"/>
        <v>0</v>
      </c>
    </row>
    <row r="32" spans="1:12">
      <c r="A32" s="47">
        <f t="shared" si="2"/>
        <v>0</v>
      </c>
      <c r="B32" s="48">
        <f t="shared" si="3"/>
        <v>0</v>
      </c>
      <c r="C32" s="23"/>
      <c r="D32" s="221"/>
      <c r="E32" s="224"/>
      <c r="F32" s="225"/>
      <c r="G32" s="223"/>
      <c r="H32" s="223"/>
      <c r="I32" s="223"/>
      <c r="J32" s="52">
        <f t="shared" si="6"/>
        <v>0</v>
      </c>
      <c r="K32" s="225"/>
      <c r="L32" s="46">
        <f t="shared" si="7"/>
        <v>0</v>
      </c>
    </row>
    <row r="33" spans="1:12">
      <c r="A33" s="47">
        <f t="shared" si="2"/>
        <v>0</v>
      </c>
      <c r="B33" s="48">
        <f t="shared" si="3"/>
        <v>0</v>
      </c>
      <c r="C33" s="23"/>
      <c r="D33" s="221"/>
      <c r="E33" s="224"/>
      <c r="F33" s="225"/>
      <c r="G33" s="223"/>
      <c r="H33" s="223"/>
      <c r="I33" s="223"/>
      <c r="J33" s="52">
        <f t="shared" si="6"/>
        <v>0</v>
      </c>
      <c r="K33" s="225"/>
      <c r="L33" s="46">
        <f t="shared" si="7"/>
        <v>0</v>
      </c>
    </row>
    <row r="34" spans="1:12">
      <c r="A34" s="47">
        <f t="shared" si="2"/>
        <v>0</v>
      </c>
      <c r="B34" s="48">
        <f t="shared" si="3"/>
        <v>0</v>
      </c>
      <c r="C34" s="23"/>
      <c r="D34" s="221"/>
      <c r="E34" s="224"/>
      <c r="F34" s="225"/>
      <c r="G34" s="223"/>
      <c r="H34" s="223"/>
      <c r="I34" s="223"/>
      <c r="J34" s="52">
        <f t="shared" si="6"/>
        <v>0</v>
      </c>
      <c r="K34" s="225"/>
      <c r="L34" s="46">
        <f t="shared" si="7"/>
        <v>0</v>
      </c>
    </row>
    <row r="35" spans="1:12">
      <c r="A35" s="47">
        <f t="shared" si="2"/>
        <v>0</v>
      </c>
      <c r="B35" s="48">
        <f t="shared" si="3"/>
        <v>0</v>
      </c>
      <c r="C35" s="23"/>
      <c r="D35" s="221"/>
      <c r="E35" s="224"/>
      <c r="F35" s="225"/>
      <c r="G35" s="223"/>
      <c r="H35" s="223"/>
      <c r="I35" s="223"/>
      <c r="J35" s="52">
        <f t="shared" si="6"/>
        <v>0</v>
      </c>
      <c r="K35" s="225"/>
      <c r="L35" s="46">
        <f t="shared" si="7"/>
        <v>0</v>
      </c>
    </row>
    <row r="36" spans="1:12">
      <c r="A36" s="47">
        <f t="shared" si="2"/>
        <v>0</v>
      </c>
      <c r="B36" s="48">
        <f t="shared" si="3"/>
        <v>0</v>
      </c>
      <c r="C36" s="23"/>
      <c r="D36" s="221"/>
      <c r="E36" s="224"/>
      <c r="F36" s="225"/>
      <c r="G36" s="223"/>
      <c r="H36" s="223"/>
      <c r="I36" s="223"/>
      <c r="J36" s="52">
        <f t="shared" si="6"/>
        <v>0</v>
      </c>
      <c r="K36" s="225"/>
      <c r="L36" s="46">
        <f t="shared" si="7"/>
        <v>0</v>
      </c>
    </row>
    <row r="37" spans="1:12">
      <c r="A37" s="47">
        <f t="shared" si="2"/>
        <v>0</v>
      </c>
      <c r="B37" s="48">
        <f t="shared" si="3"/>
        <v>0</v>
      </c>
      <c r="C37" s="23"/>
      <c r="D37" s="221"/>
      <c r="E37" s="224"/>
      <c r="F37" s="225"/>
      <c r="G37" s="223"/>
      <c r="H37" s="223"/>
      <c r="I37" s="223"/>
      <c r="J37" s="52">
        <f t="shared" si="6"/>
        <v>0</v>
      </c>
      <c r="K37" s="225"/>
      <c r="L37" s="46">
        <f t="shared" si="7"/>
        <v>0</v>
      </c>
    </row>
    <row r="38" spans="1:12">
      <c r="A38" s="47">
        <f t="shared" si="2"/>
        <v>0</v>
      </c>
      <c r="B38" s="48">
        <f t="shared" si="3"/>
        <v>0</v>
      </c>
      <c r="C38" s="23"/>
      <c r="D38" s="221"/>
      <c r="E38" s="224"/>
      <c r="F38" s="225"/>
      <c r="G38" s="223"/>
      <c r="H38" s="223"/>
      <c r="I38" s="223"/>
      <c r="J38" s="52">
        <f t="shared" si="6"/>
        <v>0</v>
      </c>
      <c r="K38" s="225"/>
      <c r="L38" s="46">
        <f t="shared" si="7"/>
        <v>0</v>
      </c>
    </row>
    <row r="39" spans="1:12">
      <c r="A39" s="47">
        <f t="shared" si="2"/>
        <v>0</v>
      </c>
      <c r="B39" s="48">
        <f t="shared" si="3"/>
        <v>0</v>
      </c>
      <c r="C39" s="23"/>
      <c r="D39" s="221"/>
      <c r="E39" s="224"/>
      <c r="F39" s="225"/>
      <c r="G39" s="223"/>
      <c r="H39" s="223"/>
      <c r="I39" s="223"/>
      <c r="J39" s="52">
        <f t="shared" si="6"/>
        <v>0</v>
      </c>
      <c r="K39" s="225"/>
      <c r="L39" s="46">
        <f t="shared" si="7"/>
        <v>0</v>
      </c>
    </row>
    <row r="40" spans="1:12">
      <c r="A40" s="47">
        <f t="shared" si="2"/>
        <v>0</v>
      </c>
      <c r="B40" s="48">
        <f t="shared" si="3"/>
        <v>0</v>
      </c>
      <c r="C40" s="23"/>
      <c r="D40" s="221"/>
      <c r="E40" s="224"/>
      <c r="F40" s="225"/>
      <c r="G40" s="223"/>
      <c r="H40" s="223"/>
      <c r="I40" s="223"/>
      <c r="J40" s="52">
        <f t="shared" si="6"/>
        <v>0</v>
      </c>
      <c r="K40" s="225"/>
      <c r="L40" s="46">
        <f t="shared" si="7"/>
        <v>0</v>
      </c>
    </row>
    <row r="41" spans="1:12">
      <c r="A41" s="47">
        <f t="shared" si="2"/>
        <v>0</v>
      </c>
      <c r="B41" s="48">
        <f t="shared" si="3"/>
        <v>0</v>
      </c>
      <c r="C41" s="23"/>
      <c r="D41" s="221"/>
      <c r="E41" s="224"/>
      <c r="F41" s="225"/>
      <c r="G41" s="223"/>
      <c r="H41" s="223"/>
      <c r="I41" s="223"/>
      <c r="J41" s="52">
        <f t="shared" si="6"/>
        <v>0</v>
      </c>
      <c r="K41" s="225"/>
      <c r="L41" s="46">
        <f t="shared" si="7"/>
        <v>0</v>
      </c>
    </row>
    <row r="42" spans="1:12">
      <c r="A42" s="47">
        <f t="shared" si="2"/>
        <v>0</v>
      </c>
      <c r="B42" s="48">
        <f t="shared" si="3"/>
        <v>0</v>
      </c>
      <c r="C42" s="23"/>
      <c r="D42" s="221"/>
      <c r="E42" s="224"/>
      <c r="F42" s="225"/>
      <c r="G42" s="223"/>
      <c r="H42" s="223"/>
      <c r="I42" s="223"/>
      <c r="J42" s="52">
        <f t="shared" si="6"/>
        <v>0</v>
      </c>
      <c r="K42" s="225"/>
      <c r="L42" s="46">
        <f t="shared" si="7"/>
        <v>0</v>
      </c>
    </row>
    <row r="43" spans="1:12">
      <c r="A43" s="31" t="s">
        <v>273</v>
      </c>
      <c r="B43" s="32"/>
      <c r="C43" s="29"/>
      <c r="D43" s="33" t="s">
        <v>263</v>
      </c>
      <c r="E43" s="34" t="s">
        <v>264</v>
      </c>
      <c r="F43" s="34" t="s">
        <v>269</v>
      </c>
      <c r="G43" s="34" t="s">
        <v>265</v>
      </c>
      <c r="H43" s="34" t="s">
        <v>266</v>
      </c>
      <c r="I43" s="34" t="s">
        <v>267</v>
      </c>
      <c r="J43" s="34" t="s">
        <v>268</v>
      </c>
      <c r="K43" s="34" t="s">
        <v>270</v>
      </c>
      <c r="L43" s="35" t="s">
        <v>26</v>
      </c>
    </row>
    <row r="44" spans="1:12">
      <c r="A44" s="47">
        <f t="shared" si="2"/>
        <v>0</v>
      </c>
      <c r="B44" s="48">
        <f t="shared" si="3"/>
        <v>0</v>
      </c>
      <c r="C44" s="23"/>
      <c r="D44" s="53"/>
      <c r="E44" s="54"/>
      <c r="F44" s="55"/>
      <c r="G44" s="54"/>
      <c r="H44" s="54"/>
      <c r="I44" s="54"/>
      <c r="J44" s="46">
        <f t="shared" si="6"/>
        <v>0</v>
      </c>
      <c r="K44" s="54"/>
      <c r="L44" s="46">
        <f t="shared" si="7"/>
        <v>0</v>
      </c>
    </row>
    <row r="45" spans="1:12">
      <c r="A45" s="47" t="str">
        <f t="shared" si="2"/>
        <v>Vikar 1</v>
      </c>
      <c r="B45" s="48">
        <v>457000</v>
      </c>
      <c r="C45" s="23"/>
      <c r="D45" s="53"/>
      <c r="E45" s="56" t="s">
        <v>274</v>
      </c>
      <c r="F45" s="57"/>
      <c r="G45" s="54"/>
      <c r="H45" s="54"/>
      <c r="I45" s="54"/>
      <c r="J45" s="46">
        <f t="shared" si="6"/>
        <v>0</v>
      </c>
      <c r="K45" s="54"/>
      <c r="L45" s="46">
        <f t="shared" si="7"/>
        <v>0</v>
      </c>
    </row>
    <row r="46" spans="1:12">
      <c r="A46" s="47" t="str">
        <f t="shared" si="2"/>
        <v>Vikar 2</v>
      </c>
      <c r="B46" s="48">
        <f t="shared" si="3"/>
        <v>0</v>
      </c>
      <c r="C46" s="23"/>
      <c r="D46" s="53"/>
      <c r="E46" s="56" t="s">
        <v>275</v>
      </c>
      <c r="F46" s="57"/>
      <c r="G46" s="54"/>
      <c r="H46" s="54"/>
      <c r="I46" s="54"/>
      <c r="J46" s="46">
        <f t="shared" si="6"/>
        <v>0</v>
      </c>
      <c r="K46" s="54"/>
      <c r="L46" s="46">
        <f t="shared" si="7"/>
        <v>0</v>
      </c>
    </row>
    <row r="47" spans="1:12">
      <c r="A47" s="47" t="str">
        <f t="shared" si="2"/>
        <v>Vikar v/fødselspermisjon</v>
      </c>
      <c r="B47" s="48">
        <f t="shared" si="3"/>
        <v>0</v>
      </c>
      <c r="C47" s="23"/>
      <c r="D47" s="53"/>
      <c r="E47" s="56" t="s">
        <v>396</v>
      </c>
      <c r="F47" s="55"/>
      <c r="G47" s="54"/>
      <c r="H47" s="54"/>
      <c r="I47" s="54"/>
      <c r="J47" s="46">
        <f t="shared" si="6"/>
        <v>0</v>
      </c>
      <c r="K47" s="54"/>
      <c r="L47" s="46">
        <f t="shared" si="7"/>
        <v>0</v>
      </c>
    </row>
    <row r="48" spans="1:12">
      <c r="A48" s="47">
        <f t="shared" si="2"/>
        <v>0</v>
      </c>
      <c r="B48" s="48">
        <f t="shared" si="3"/>
        <v>0</v>
      </c>
      <c r="C48" s="23"/>
      <c r="D48" s="53"/>
      <c r="E48" s="54"/>
      <c r="F48" s="55"/>
      <c r="G48" s="54"/>
      <c r="H48" s="54"/>
      <c r="I48" s="54"/>
      <c r="J48" s="46">
        <f t="shared" si="6"/>
        <v>0</v>
      </c>
      <c r="K48" s="54"/>
      <c r="L48" s="46">
        <f t="shared" si="7"/>
        <v>0</v>
      </c>
    </row>
    <row r="49" spans="1:12">
      <c r="A49" s="47">
        <f t="shared" si="2"/>
        <v>0</v>
      </c>
      <c r="B49" s="48">
        <f t="shared" si="3"/>
        <v>0</v>
      </c>
      <c r="C49" s="23"/>
      <c r="D49" s="53"/>
      <c r="E49" s="54"/>
      <c r="F49" s="55"/>
      <c r="G49" s="54"/>
      <c r="H49" s="54"/>
      <c r="I49" s="54"/>
      <c r="J49" s="46">
        <f t="shared" si="6"/>
        <v>0</v>
      </c>
      <c r="K49" s="54"/>
      <c r="L49" s="46">
        <f t="shared" si="7"/>
        <v>0</v>
      </c>
    </row>
    <row r="50" spans="1:12">
      <c r="A50" s="47">
        <f t="shared" si="2"/>
        <v>0</v>
      </c>
      <c r="B50" s="48">
        <f t="shared" si="3"/>
        <v>0</v>
      </c>
      <c r="C50" s="23"/>
      <c r="D50" s="53"/>
      <c r="E50" s="54"/>
      <c r="F50" s="55"/>
      <c r="G50" s="54"/>
      <c r="H50" s="54"/>
      <c r="I50" s="54"/>
      <c r="J50" s="46">
        <f t="shared" si="6"/>
        <v>0</v>
      </c>
      <c r="K50" s="54"/>
      <c r="L50" s="46">
        <f t="shared" si="7"/>
        <v>0</v>
      </c>
    </row>
    <row r="51" spans="1:12">
      <c r="A51" s="47">
        <f t="shared" si="2"/>
        <v>0</v>
      </c>
      <c r="B51" s="48">
        <f t="shared" si="3"/>
        <v>0</v>
      </c>
      <c r="C51" s="23"/>
      <c r="D51" s="53"/>
      <c r="E51" s="54"/>
      <c r="F51" s="55"/>
      <c r="G51" s="54"/>
      <c r="H51" s="54"/>
      <c r="I51" s="54"/>
      <c r="J51" s="46">
        <f t="shared" si="6"/>
        <v>0</v>
      </c>
      <c r="K51" s="54"/>
      <c r="L51" s="46">
        <f t="shared" si="7"/>
        <v>0</v>
      </c>
    </row>
    <row r="52" spans="1:12">
      <c r="A52" s="23"/>
      <c r="B52" s="28"/>
      <c r="C52" s="23"/>
      <c r="D52" s="25"/>
    </row>
    <row r="53" spans="1:12">
      <c r="A53" s="23"/>
      <c r="B53" s="23"/>
      <c r="C53" s="23"/>
      <c r="D53" s="25"/>
    </row>
    <row r="54" spans="1:12">
      <c r="A54" s="23"/>
      <c r="B54" s="23"/>
      <c r="C54" s="23"/>
      <c r="D54" s="25"/>
    </row>
  </sheetData>
  <sheetProtection selectLockedCells="1"/>
  <sortState xmlns:xlrd2="http://schemas.microsoft.com/office/spreadsheetml/2017/richdata2" ref="D9:L29">
    <sortCondition descending="1" ref="F9:F29"/>
  </sortState>
  <mergeCells count="1">
    <mergeCell ref="E3:L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cellComments="asDisplayed" horizontalDpi="4294967293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60"/>
  <sheetViews>
    <sheetView topLeftCell="A19" zoomScale="90" zoomScaleNormal="90" workbookViewId="0">
      <selection activeCell="M14" sqref="M14"/>
    </sheetView>
  </sheetViews>
  <sheetFormatPr baseColWidth="10" defaultRowHeight="12.75"/>
  <cols>
    <col min="1" max="1" width="27.5703125" customWidth="1"/>
    <col min="2" max="2" width="12.7109375" customWidth="1"/>
  </cols>
  <sheetData>
    <row r="1" spans="1:20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13.5" thickBot="1">
      <c r="A2" s="2"/>
      <c r="B2" s="2"/>
      <c r="C2" s="2"/>
      <c r="D2" s="2"/>
      <c r="E2" s="2"/>
      <c r="F2" s="367" t="s">
        <v>393</v>
      </c>
      <c r="G2" s="368"/>
      <c r="H2" s="368"/>
      <c r="I2" s="368"/>
      <c r="J2" s="368"/>
      <c r="K2" s="368"/>
      <c r="L2" s="368"/>
      <c r="M2" s="368"/>
      <c r="N2" s="369"/>
      <c r="O2" s="2"/>
    </row>
    <row r="3" spans="1:20">
      <c r="A3" s="3" t="s">
        <v>1</v>
      </c>
      <c r="B3" s="124"/>
      <c r="C3" s="7"/>
      <c r="D3" s="2"/>
      <c r="E3" s="2"/>
      <c r="F3" s="370"/>
      <c r="G3" s="371"/>
      <c r="H3" s="371"/>
      <c r="I3" s="371"/>
      <c r="J3" s="371"/>
      <c r="K3" s="371"/>
      <c r="L3" s="371"/>
      <c r="M3" s="371"/>
      <c r="N3" s="372"/>
      <c r="O3" s="2"/>
    </row>
    <row r="4" spans="1:20">
      <c r="A4" s="4" t="s">
        <v>2</v>
      </c>
      <c r="B4" s="62">
        <v>0.12</v>
      </c>
      <c r="C4" s="8"/>
      <c r="D4" s="2"/>
      <c r="E4" s="2"/>
      <c r="F4" s="370"/>
      <c r="G4" s="371"/>
      <c r="H4" s="371"/>
      <c r="I4" s="371"/>
      <c r="J4" s="371"/>
      <c r="K4" s="371"/>
      <c r="L4" s="371"/>
      <c r="M4" s="371"/>
      <c r="N4" s="372"/>
      <c r="O4" s="2"/>
      <c r="R4" s="49" t="s">
        <v>279</v>
      </c>
      <c r="S4" s="49"/>
      <c r="T4" s="49"/>
    </row>
    <row r="5" spans="1:20">
      <c r="A5" s="4" t="s">
        <v>3</v>
      </c>
      <c r="B5" s="63">
        <v>0</v>
      </c>
      <c r="C5" s="9"/>
      <c r="D5" s="2"/>
      <c r="E5" s="2"/>
      <c r="F5" s="370"/>
      <c r="G5" s="371"/>
      <c r="H5" s="371"/>
      <c r="I5" s="371"/>
      <c r="J5" s="371"/>
      <c r="K5" s="371"/>
      <c r="L5" s="371"/>
      <c r="M5" s="371"/>
      <c r="N5" s="372"/>
      <c r="O5" s="2"/>
    </row>
    <row r="6" spans="1:20" ht="13.5" thickBot="1">
      <c r="A6" s="5" t="s">
        <v>4</v>
      </c>
      <c r="B6" s="64">
        <v>0.12</v>
      </c>
      <c r="C6" s="8"/>
      <c r="D6" s="2"/>
      <c r="E6" s="2"/>
      <c r="F6" s="370"/>
      <c r="G6" s="371"/>
      <c r="H6" s="371"/>
      <c r="I6" s="371"/>
      <c r="J6" s="371"/>
      <c r="K6" s="371"/>
      <c r="L6" s="371"/>
      <c r="M6" s="371"/>
      <c r="N6" s="372"/>
      <c r="O6" s="2"/>
    </row>
    <row r="7" spans="1:20" ht="13.5" thickBot="1">
      <c r="A7" s="2"/>
      <c r="B7" s="2"/>
      <c r="C7" s="2"/>
      <c r="D7" s="2"/>
      <c r="E7" s="2"/>
      <c r="F7" s="373"/>
      <c r="G7" s="374"/>
      <c r="H7" s="374"/>
      <c r="I7" s="374"/>
      <c r="J7" s="374"/>
      <c r="K7" s="374"/>
      <c r="L7" s="374"/>
      <c r="M7" s="374"/>
      <c r="N7" s="375"/>
      <c r="O7" s="2"/>
    </row>
    <row r="8" spans="1:2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20">
      <c r="A9" s="20" t="s">
        <v>5</v>
      </c>
      <c r="B9" s="61" t="s">
        <v>297</v>
      </c>
      <c r="C9" s="61" t="s">
        <v>6</v>
      </c>
      <c r="D9" s="61" t="s">
        <v>7</v>
      </c>
      <c r="E9" s="61" t="s">
        <v>8</v>
      </c>
      <c r="F9" s="61" t="s">
        <v>9</v>
      </c>
      <c r="G9" s="61" t="s">
        <v>10</v>
      </c>
      <c r="H9" s="61" t="s">
        <v>11</v>
      </c>
      <c r="I9" s="61" t="s">
        <v>12</v>
      </c>
      <c r="J9" s="61" t="s">
        <v>13</v>
      </c>
      <c r="K9" s="61" t="s">
        <v>14</v>
      </c>
      <c r="L9" s="61" t="s">
        <v>15</v>
      </c>
      <c r="M9" s="61" t="s">
        <v>16</v>
      </c>
      <c r="N9" s="61" t="s">
        <v>17</v>
      </c>
      <c r="O9" s="61" t="s">
        <v>18</v>
      </c>
    </row>
    <row r="10" spans="1:20">
      <c r="A10" s="50" t="str">
        <f>'Årslønn 2020 Ansatte'!A9</f>
        <v>Balsvik Lene</v>
      </c>
      <c r="B10" s="125">
        <f>('Årslønn 2020 Ansatte'!B9*'Årslønn 2020 Ansatte'!$B$3%)+'Årslønn 2020 Ansatte'!B9</f>
        <v>631543.98120000004</v>
      </c>
      <c r="C10" s="125">
        <f>'Årslønn 2020 Ansatte'!B9/12</f>
        <v>50952.333333333336</v>
      </c>
      <c r="D10" s="125">
        <f>'Årslønn 2020 Ansatte'!B9/12</f>
        <v>50952.333333333336</v>
      </c>
      <c r="E10" s="125">
        <f>'Årslønn 2020 Ansatte'!B9/12</f>
        <v>50952.333333333336</v>
      </c>
      <c r="F10" s="125">
        <f>'Årslønn 2020 Ansatte'!B9/12</f>
        <v>50952.333333333336</v>
      </c>
      <c r="G10" s="125">
        <f>B10/12</f>
        <v>52628.665100000006</v>
      </c>
      <c r="H10" s="125"/>
      <c r="I10" s="125">
        <f>B10/12</f>
        <v>52628.665100000006</v>
      </c>
      <c r="J10" s="125">
        <f>B10/12</f>
        <v>52628.665100000006</v>
      </c>
      <c r="K10" s="125">
        <f>B10/12</f>
        <v>52628.665100000006</v>
      </c>
      <c r="L10" s="125">
        <f>B10/12</f>
        <v>52628.665100000006</v>
      </c>
      <c r="M10" s="125">
        <f>B10/12</f>
        <v>52628.665100000006</v>
      </c>
      <c r="N10" s="125">
        <f>B10/12</f>
        <v>52628.665100000006</v>
      </c>
      <c r="O10" s="125">
        <f t="shared" ref="O10:O53" si="0">SUM(C10:N10)</f>
        <v>572209.98903333326</v>
      </c>
      <c r="P10" s="21"/>
    </row>
    <row r="11" spans="1:20">
      <c r="A11" s="50" t="str">
        <f>'Årslønn 2020 Ansatte'!A10</f>
        <v>Nordgård Mai-Linn</v>
      </c>
      <c r="B11" s="125">
        <f>('Årslønn 2020 Ansatte'!B10*'Årslønn 2020 Ansatte'!$B$3%)+'Årslønn 2020 Ansatte'!B10</f>
        <v>542272.5</v>
      </c>
      <c r="C11" s="125">
        <f>'Årslønn 2020 Ansatte'!B10/12</f>
        <v>43750</v>
      </c>
      <c r="D11" s="125">
        <f>'Årslønn 2020 Ansatte'!B10/12</f>
        <v>43750</v>
      </c>
      <c r="E11" s="125">
        <f>'Årslønn 2020 Ansatte'!B10/12</f>
        <v>43750</v>
      </c>
      <c r="F11" s="125">
        <f>'Årslønn 2020 Ansatte'!B10/12</f>
        <v>43750</v>
      </c>
      <c r="G11" s="125">
        <f t="shared" ref="G11:G53" si="1">B11/12</f>
        <v>45189.375</v>
      </c>
      <c r="H11" s="125"/>
      <c r="I11" s="125">
        <f t="shared" ref="I11:I53" si="2">B11/12</f>
        <v>45189.375</v>
      </c>
      <c r="J11" s="125">
        <f t="shared" ref="J11:J53" si="3">B11/12</f>
        <v>45189.375</v>
      </c>
      <c r="K11" s="125">
        <f t="shared" ref="K11:K53" si="4">B11/12</f>
        <v>45189.375</v>
      </c>
      <c r="L11" s="125">
        <f t="shared" ref="L11:L53" si="5">B11/12</f>
        <v>45189.375</v>
      </c>
      <c r="M11" s="125">
        <f t="shared" ref="M11:M53" si="6">B11/12</f>
        <v>45189.375</v>
      </c>
      <c r="N11" s="125">
        <f t="shared" ref="N11:N53" si="7">B11/12</f>
        <v>45189.375</v>
      </c>
      <c r="O11" s="125">
        <f t="shared" si="0"/>
        <v>491325.625</v>
      </c>
    </row>
    <row r="12" spans="1:20">
      <c r="A12" s="50" t="str">
        <f>'Årslønn 2020 Ansatte'!A11</f>
        <v>Syvertsen Ada Mari</v>
      </c>
      <c r="B12" s="125">
        <f>('Årslønn 2020 Ansatte'!B11*'Årslønn 2020 Ansatte'!$B$3%)+'Årslønn 2020 Ansatte'!B11</f>
        <v>542272.5</v>
      </c>
      <c r="C12" s="125">
        <f>'Årslønn 2020 Ansatte'!B11/12</f>
        <v>43750</v>
      </c>
      <c r="D12" s="125" t="s">
        <v>906</v>
      </c>
      <c r="E12" s="125"/>
      <c r="F12" s="125"/>
      <c r="G12" s="125"/>
      <c r="H12" s="125"/>
      <c r="I12" s="125"/>
      <c r="J12" s="125"/>
      <c r="K12" s="125"/>
      <c r="L12" s="125"/>
      <c r="M12" s="125" t="s">
        <v>907</v>
      </c>
      <c r="N12" s="125">
        <f t="shared" si="7"/>
        <v>45189.375</v>
      </c>
      <c r="O12" s="125">
        <f t="shared" si="0"/>
        <v>88939.375</v>
      </c>
    </row>
    <row r="13" spans="1:20">
      <c r="A13" s="50" t="str">
        <f>'Årslønn 2020 Ansatte'!A12</f>
        <v>Worum Marita</v>
      </c>
      <c r="B13" s="125">
        <f>('Årslønn 2020 Ansatte'!B12*'Årslønn 2020 Ansatte'!$B$3%)+'Årslønn 2020 Ansatte'!B12</f>
        <v>276300.75</v>
      </c>
      <c r="C13" s="125">
        <f>'Årslønn 2020 Ansatte'!B12/12</f>
        <v>22291.666666666668</v>
      </c>
      <c r="D13" s="125">
        <f>'Årslønn 2020 Ansatte'!B12/12</f>
        <v>22291.666666666668</v>
      </c>
      <c r="E13" s="125">
        <f>'Årslønn 2020 Ansatte'!B12/12</f>
        <v>22291.666666666668</v>
      </c>
      <c r="F13" s="125">
        <f>'Årslønn 2020 Ansatte'!B12/12</f>
        <v>22291.666666666668</v>
      </c>
      <c r="G13" s="125">
        <f t="shared" si="1"/>
        <v>23025.0625</v>
      </c>
      <c r="H13" s="125"/>
      <c r="I13" s="125">
        <f t="shared" si="2"/>
        <v>23025.0625</v>
      </c>
      <c r="J13" s="125">
        <f t="shared" si="3"/>
        <v>23025.0625</v>
      </c>
      <c r="K13" s="125">
        <f t="shared" si="4"/>
        <v>23025.0625</v>
      </c>
      <c r="L13" s="125">
        <f t="shared" si="5"/>
        <v>23025.0625</v>
      </c>
      <c r="M13" s="125">
        <f t="shared" si="6"/>
        <v>23025.0625</v>
      </c>
      <c r="N13" s="125">
        <f t="shared" si="7"/>
        <v>23025.0625</v>
      </c>
      <c r="O13" s="125">
        <f t="shared" si="0"/>
        <v>250342.10416666669</v>
      </c>
    </row>
    <row r="14" spans="1:20">
      <c r="A14" s="50" t="str">
        <f>'Årslønn 2020 Ansatte'!A13</f>
        <v>Flatla Ida Mari</v>
      </c>
      <c r="B14" s="125">
        <f>('Årslønn 2020 Ansatte'!B13*'Årslønn 2020 Ansatte'!$B$3%)+'Årslønn 2020 Ansatte'!B13</f>
        <v>468420.15</v>
      </c>
      <c r="C14" s="125">
        <f>'Årslønn 2020 Ansatte'!B13/12</f>
        <v>37791.666666666664</v>
      </c>
      <c r="D14" s="125">
        <f>'Årslønn 2020 Ansatte'!B13/12</f>
        <v>37791.666666666664</v>
      </c>
      <c r="E14" s="125">
        <f>'Årslønn 2020 Ansatte'!B13/12</f>
        <v>37791.666666666664</v>
      </c>
      <c r="F14" s="125">
        <f>'Årslønn 2020 Ansatte'!B13/12</f>
        <v>37791.666666666664</v>
      </c>
      <c r="G14" s="125">
        <f t="shared" si="1"/>
        <v>39035.012500000004</v>
      </c>
      <c r="H14" s="125"/>
      <c r="I14" s="125">
        <f t="shared" si="2"/>
        <v>39035.012500000004</v>
      </c>
      <c r="J14" s="125"/>
      <c r="K14" s="125"/>
      <c r="L14" s="125"/>
      <c r="M14" s="125"/>
      <c r="N14" s="125"/>
      <c r="O14" s="125">
        <f t="shared" si="0"/>
        <v>229236.69166666668</v>
      </c>
    </row>
    <row r="15" spans="1:20">
      <c r="A15" s="50" t="str">
        <f>'Årslønn 2020 Ansatte'!A14</f>
        <v>Karlsen Reidun</v>
      </c>
      <c r="B15" s="125">
        <f>('Årslønn 2020 Ansatte'!B14*'Årslønn 2020 Ansatte'!$B$3%)+'Årslønn 2020 Ansatte'!B14</f>
        <v>521614.5</v>
      </c>
      <c r="C15" s="125">
        <f>'Årslønn 2020 Ansatte'!B14/12</f>
        <v>42083.333333333336</v>
      </c>
      <c r="D15" s="125">
        <f>'Årslønn 2020 Ansatte'!B14/12</f>
        <v>42083.333333333336</v>
      </c>
      <c r="E15" s="125">
        <f>'Årslønn 2020 Ansatte'!B14/12</f>
        <v>42083.333333333336</v>
      </c>
      <c r="F15" s="125">
        <f>'Årslønn 2020 Ansatte'!B14/12</f>
        <v>42083.333333333336</v>
      </c>
      <c r="G15" s="125">
        <f t="shared" si="1"/>
        <v>43467.875</v>
      </c>
      <c r="H15" s="125"/>
      <c r="I15" s="125">
        <f t="shared" si="2"/>
        <v>43467.875</v>
      </c>
      <c r="J15" s="125">
        <f t="shared" si="3"/>
        <v>43467.875</v>
      </c>
      <c r="K15" s="125">
        <f t="shared" si="4"/>
        <v>43467.875</v>
      </c>
      <c r="L15" s="125">
        <f t="shared" si="5"/>
        <v>43467.875</v>
      </c>
      <c r="M15" s="125">
        <f t="shared" si="6"/>
        <v>43467.875</v>
      </c>
      <c r="N15" s="125">
        <f t="shared" si="7"/>
        <v>43467.875</v>
      </c>
      <c r="O15" s="125">
        <f t="shared" si="0"/>
        <v>472608.45833333337</v>
      </c>
    </row>
    <row r="16" spans="1:20">
      <c r="A16" s="50" t="str">
        <f>'Årslønn 2020 Ansatte'!A15</f>
        <v>Sandness Kirste</v>
      </c>
      <c r="B16" s="125">
        <f>('Årslønn 2020 Ansatte'!B15*'Årslønn 2020 Ansatte'!$B$3%)+'Årslønn 2020 Ansatte'!B15</f>
        <v>547437</v>
      </c>
      <c r="C16" s="125">
        <f>'Årslønn 2020 Ansatte'!B15/12</f>
        <v>44166.666666666664</v>
      </c>
      <c r="D16" s="125">
        <f>'Årslønn 2020 Ansatte'!B15/12</f>
        <v>44166.666666666664</v>
      </c>
      <c r="E16" s="125">
        <f>'Årslønn 2020 Ansatte'!B15/12</f>
        <v>44166.666666666664</v>
      </c>
      <c r="F16" s="125">
        <f>'Årslønn 2020 Ansatte'!B15/12</f>
        <v>44166.666666666664</v>
      </c>
      <c r="G16" s="125">
        <f t="shared" si="1"/>
        <v>45619.75</v>
      </c>
      <c r="H16" s="125"/>
      <c r="I16" s="125">
        <f t="shared" si="2"/>
        <v>45619.75</v>
      </c>
      <c r="J16" s="125">
        <f t="shared" si="3"/>
        <v>45619.75</v>
      </c>
      <c r="K16" s="125">
        <f t="shared" si="4"/>
        <v>45619.75</v>
      </c>
      <c r="L16" s="125">
        <f t="shared" si="5"/>
        <v>45619.75</v>
      </c>
      <c r="M16" s="125">
        <f t="shared" si="6"/>
        <v>45619.75</v>
      </c>
      <c r="N16" s="125">
        <f t="shared" si="7"/>
        <v>45619.75</v>
      </c>
      <c r="O16" s="125">
        <f t="shared" si="0"/>
        <v>496004.91666666663</v>
      </c>
    </row>
    <row r="17" spans="1:15">
      <c r="A17" s="50" t="str">
        <f>'Årslønn 2020 Ansatte'!A16</f>
        <v>Gønges Kristin</v>
      </c>
      <c r="B17" s="125">
        <f>('Årslønn 2020 Ansatte'!B16*'Årslønn 2020 Ansatte'!$B$3%)+'Årslønn 2020 Ansatte'!B16</f>
        <v>449518.08000000002</v>
      </c>
      <c r="C17" s="125">
        <f>'Årslønn 2020 Ansatte'!B16/12</f>
        <v>36266.666666666664</v>
      </c>
      <c r="D17" s="125">
        <f>'Årslønn 2020 Ansatte'!B16/12</f>
        <v>36266.666666666664</v>
      </c>
      <c r="E17" s="125">
        <f>'Årslønn 2020 Ansatte'!B16/12</f>
        <v>36266.666666666664</v>
      </c>
      <c r="F17" s="125">
        <f>'Årslønn 2020 Ansatte'!B16/12</f>
        <v>36266.666666666664</v>
      </c>
      <c r="G17" s="125">
        <f t="shared" si="1"/>
        <v>37459.840000000004</v>
      </c>
      <c r="H17" s="125"/>
      <c r="I17" s="125">
        <f t="shared" si="2"/>
        <v>37459.840000000004</v>
      </c>
      <c r="J17" s="125">
        <f t="shared" si="3"/>
        <v>37459.840000000004</v>
      </c>
      <c r="K17" s="125">
        <f t="shared" si="4"/>
        <v>37459.840000000004</v>
      </c>
      <c r="L17" s="125">
        <f t="shared" si="5"/>
        <v>37459.840000000004</v>
      </c>
      <c r="M17" s="125">
        <f t="shared" si="6"/>
        <v>37459.840000000004</v>
      </c>
      <c r="N17" s="125">
        <f t="shared" si="7"/>
        <v>37459.840000000004</v>
      </c>
      <c r="O17" s="125">
        <f t="shared" si="0"/>
        <v>407285.54666666675</v>
      </c>
    </row>
    <row r="18" spans="1:15">
      <c r="A18" s="50" t="str">
        <f>'Årslønn 2020 Ansatte'!A17</f>
        <v>Davidsen Jill Høgsve</v>
      </c>
      <c r="B18" s="125">
        <f>('Årslønn 2020 Ansatte'!B17*'Årslønn 2020 Ansatte'!$B$3%)+'Årslønn 2020 Ansatte'!B17</f>
        <v>388060.53</v>
      </c>
      <c r="C18" s="125">
        <f>'Årslønn 2020 Ansatte'!B17/12</f>
        <v>31308.333333333332</v>
      </c>
      <c r="D18" s="125">
        <f>'Årslønn 2020 Ansatte'!B17/12</f>
        <v>31308.333333333332</v>
      </c>
      <c r="E18" s="125">
        <f>'Årslønn 2020 Ansatte'!B17/12</f>
        <v>31308.333333333332</v>
      </c>
      <c r="F18" s="125">
        <f>'Årslønn 2020 Ansatte'!B17/12</f>
        <v>31308.333333333332</v>
      </c>
      <c r="G18" s="125">
        <f t="shared" si="1"/>
        <v>32338.377500000002</v>
      </c>
      <c r="H18" s="125"/>
      <c r="I18" s="125">
        <f t="shared" si="2"/>
        <v>32338.377500000002</v>
      </c>
      <c r="J18" s="125">
        <f t="shared" si="3"/>
        <v>32338.377500000002</v>
      </c>
      <c r="K18" s="125">
        <f t="shared" si="4"/>
        <v>32338.377500000002</v>
      </c>
      <c r="L18" s="125">
        <f t="shared" si="5"/>
        <v>32338.377500000002</v>
      </c>
      <c r="M18" s="125">
        <f t="shared" si="6"/>
        <v>32338.377500000002</v>
      </c>
      <c r="N18" s="125">
        <f t="shared" si="7"/>
        <v>32338.377500000002</v>
      </c>
      <c r="O18" s="125">
        <f t="shared" si="0"/>
        <v>351601.97583333333</v>
      </c>
    </row>
    <row r="19" spans="1:15">
      <c r="A19" s="50" t="str">
        <f>'Årslønn 2020 Ansatte'!A18</f>
        <v>Worum Anne Lene</v>
      </c>
      <c r="B19" s="125">
        <f>('Årslønn 2020 Ansatte'!B18*'Årslønn 2020 Ansatte'!$B$3%)+'Årslønn 2020 Ansatte'!B18</f>
        <v>422662.68</v>
      </c>
      <c r="C19" s="125">
        <f>'Årslønn 2020 Ansatte'!B18/12</f>
        <v>34100</v>
      </c>
      <c r="D19" s="125">
        <f>'Årslønn 2020 Ansatte'!B18/12</f>
        <v>34100</v>
      </c>
      <c r="E19" s="125">
        <f>'Årslønn 2020 Ansatte'!B18/12</f>
        <v>34100</v>
      </c>
      <c r="F19" s="125">
        <f>'Årslønn 2020 Ansatte'!B18/12</f>
        <v>34100</v>
      </c>
      <c r="G19" s="125">
        <f t="shared" si="1"/>
        <v>35221.89</v>
      </c>
      <c r="H19" s="125"/>
      <c r="I19" s="125">
        <f t="shared" si="2"/>
        <v>35221.89</v>
      </c>
      <c r="J19" s="125">
        <f t="shared" si="3"/>
        <v>35221.89</v>
      </c>
      <c r="K19" s="125">
        <f t="shared" si="4"/>
        <v>35221.89</v>
      </c>
      <c r="L19" s="125">
        <f t="shared" si="5"/>
        <v>35221.89</v>
      </c>
      <c r="M19" s="125">
        <f t="shared" si="6"/>
        <v>35221.89</v>
      </c>
      <c r="N19" s="125">
        <f t="shared" si="7"/>
        <v>35221.89</v>
      </c>
      <c r="O19" s="125">
        <f t="shared" si="0"/>
        <v>382953.2300000001</v>
      </c>
    </row>
    <row r="20" spans="1:15">
      <c r="A20" s="50" t="str">
        <f>'Årslønn 2020 Ansatte'!A19</f>
        <v>Bednarzyk Tor-Even</v>
      </c>
      <c r="B20" s="125">
        <f>('Årslønn 2020 Ansatte'!B19*'Årslønn 2020 Ansatte'!$B$3%)+'Årslønn 2020 Ansatte'!B19</f>
        <v>347364.27</v>
      </c>
      <c r="C20" s="125">
        <f>'Årslønn 2020 Ansatte'!B19/12</f>
        <v>28025</v>
      </c>
      <c r="D20" s="125">
        <f>'Årslønn 2020 Ansatte'!B19/12</f>
        <v>28025</v>
      </c>
      <c r="E20" s="125">
        <f>'Årslønn 2020 Ansatte'!B19/12</f>
        <v>28025</v>
      </c>
      <c r="F20" s="125">
        <f>'Årslønn 2020 Ansatte'!B19/12</f>
        <v>28025</v>
      </c>
      <c r="G20" s="125">
        <f t="shared" si="1"/>
        <v>28947.022500000003</v>
      </c>
      <c r="H20" s="125"/>
      <c r="I20" s="125">
        <f t="shared" si="2"/>
        <v>28947.022500000003</v>
      </c>
      <c r="J20" s="125">
        <f t="shared" si="3"/>
        <v>28947.022500000003</v>
      </c>
      <c r="K20" s="125">
        <f t="shared" si="4"/>
        <v>28947.022500000003</v>
      </c>
      <c r="L20" s="125">
        <f t="shared" si="5"/>
        <v>28947.022500000003</v>
      </c>
      <c r="M20" s="125">
        <f t="shared" si="6"/>
        <v>28947.022500000003</v>
      </c>
      <c r="N20" s="125">
        <f t="shared" si="7"/>
        <v>28947.022500000003</v>
      </c>
      <c r="O20" s="125">
        <f t="shared" si="0"/>
        <v>314729.15749999997</v>
      </c>
    </row>
    <row r="21" spans="1:15">
      <c r="A21" s="50" t="str">
        <f>'Årslønn 2020 Ansatte'!A20</f>
        <v>Olsen Silje Mari</v>
      </c>
      <c r="B21" s="125">
        <f>('Årslønn 2020 Ansatte'!B20*'Årslønn 2020 Ansatte'!$B$3%)+'Årslønn 2020 Ansatte'!B20</f>
        <v>334762.89</v>
      </c>
      <c r="C21" s="125">
        <f>'Årslønn 2020 Ansatte'!B20/12</f>
        <v>27008.333333333332</v>
      </c>
      <c r="D21" s="125">
        <f>'Årslønn 2020 Ansatte'!B20/12</f>
        <v>27008.333333333332</v>
      </c>
      <c r="E21" s="125">
        <f>'Årslønn 2020 Ansatte'!B20/12</f>
        <v>27008.333333333332</v>
      </c>
      <c r="F21" s="125">
        <f>'Årslønn 2020 Ansatte'!B20/12</f>
        <v>27008.333333333332</v>
      </c>
      <c r="G21" s="125">
        <f t="shared" si="1"/>
        <v>27896.907500000001</v>
      </c>
      <c r="H21" s="125"/>
      <c r="I21" s="125">
        <f t="shared" si="2"/>
        <v>27896.907500000001</v>
      </c>
      <c r="J21" s="125">
        <f t="shared" si="3"/>
        <v>27896.907500000001</v>
      </c>
      <c r="K21" s="125">
        <f t="shared" si="4"/>
        <v>27896.907500000001</v>
      </c>
      <c r="L21" s="125">
        <f t="shared" si="5"/>
        <v>27896.907500000001</v>
      </c>
      <c r="M21" s="125">
        <f t="shared" si="6"/>
        <v>27896.907500000001</v>
      </c>
      <c r="N21" s="125">
        <f t="shared" si="7"/>
        <v>27896.907500000001</v>
      </c>
      <c r="O21" s="125">
        <f t="shared" si="0"/>
        <v>303311.68583333329</v>
      </c>
    </row>
    <row r="22" spans="1:15">
      <c r="A22" s="50">
        <f>'Årslønn 2020 Ansatte'!A21</f>
        <v>0</v>
      </c>
      <c r="B22" s="125">
        <f>('Årslønn 2020 Ansatte'!B21*'Årslønn 2020 Ansatte'!$B$3%)+'Årslønn 2020 Ansatte'!B21</f>
        <v>0</v>
      </c>
      <c r="C22" s="125">
        <f>'Årslønn 2020 Ansatte'!B21/12</f>
        <v>0</v>
      </c>
      <c r="D22" s="125">
        <f>'Årslønn 2020 Ansatte'!B21/12</f>
        <v>0</v>
      </c>
      <c r="E22" s="125">
        <f>'Årslønn 2020 Ansatte'!B21/12</f>
        <v>0</v>
      </c>
      <c r="F22" s="125">
        <f>'Årslønn 2020 Ansatte'!B21/12</f>
        <v>0</v>
      </c>
      <c r="G22" s="125">
        <f t="shared" si="1"/>
        <v>0</v>
      </c>
      <c r="H22" s="125"/>
      <c r="I22" s="125">
        <f t="shared" si="2"/>
        <v>0</v>
      </c>
      <c r="J22" s="125">
        <f t="shared" si="3"/>
        <v>0</v>
      </c>
      <c r="K22" s="125">
        <f t="shared" si="4"/>
        <v>0</v>
      </c>
      <c r="L22" s="125">
        <f t="shared" si="5"/>
        <v>0</v>
      </c>
      <c r="M22" s="125">
        <f t="shared" si="6"/>
        <v>0</v>
      </c>
      <c r="N22" s="125">
        <f t="shared" si="7"/>
        <v>0</v>
      </c>
      <c r="O22" s="125">
        <f t="shared" si="0"/>
        <v>0</v>
      </c>
    </row>
    <row r="23" spans="1:15">
      <c r="A23" s="50">
        <f>'Årslønn 2020 Ansatte'!A22</f>
        <v>0</v>
      </c>
      <c r="B23" s="125">
        <f>('Årslønn 2020 Ansatte'!B22*'Årslønn 2020 Ansatte'!$B$3%)+'Årslønn 2020 Ansatte'!B22</f>
        <v>0</v>
      </c>
      <c r="C23" s="125">
        <f>'Årslønn 2020 Ansatte'!B22/12</f>
        <v>0</v>
      </c>
      <c r="D23" s="125">
        <f>'Årslønn 2020 Ansatte'!B22/12</f>
        <v>0</v>
      </c>
      <c r="E23" s="125">
        <f>'Årslønn 2020 Ansatte'!B22/12</f>
        <v>0</v>
      </c>
      <c r="F23" s="125">
        <f>'Årslønn 2020 Ansatte'!B22/12</f>
        <v>0</v>
      </c>
      <c r="G23" s="125">
        <f t="shared" si="1"/>
        <v>0</v>
      </c>
      <c r="H23" s="125"/>
      <c r="I23" s="125">
        <f t="shared" si="2"/>
        <v>0</v>
      </c>
      <c r="J23" s="125">
        <f t="shared" si="3"/>
        <v>0</v>
      </c>
      <c r="K23" s="125">
        <f t="shared" si="4"/>
        <v>0</v>
      </c>
      <c r="L23" s="125">
        <f t="shared" si="5"/>
        <v>0</v>
      </c>
      <c r="M23" s="125">
        <f t="shared" si="6"/>
        <v>0</v>
      </c>
      <c r="N23" s="125">
        <f t="shared" si="7"/>
        <v>0</v>
      </c>
      <c r="O23" s="125">
        <f t="shared" si="0"/>
        <v>0</v>
      </c>
    </row>
    <row r="24" spans="1:15">
      <c r="A24" s="50">
        <f>'Årslønn 2020 Ansatte'!A23</f>
        <v>0</v>
      </c>
      <c r="B24" s="125">
        <f>('Årslønn 2020 Ansatte'!B23*'Årslønn 2020 Ansatte'!$B$3%)+'Årslønn 2020 Ansatte'!B23</f>
        <v>0</v>
      </c>
      <c r="C24" s="125">
        <f>'Årslønn 2020 Ansatte'!B23/12</f>
        <v>0</v>
      </c>
      <c r="D24" s="125">
        <f>'Årslønn 2020 Ansatte'!B23/12</f>
        <v>0</v>
      </c>
      <c r="E24" s="125">
        <f>'Årslønn 2020 Ansatte'!B23/12</f>
        <v>0</v>
      </c>
      <c r="F24" s="125">
        <f>'Årslønn 2020 Ansatte'!B23/12</f>
        <v>0</v>
      </c>
      <c r="G24" s="125">
        <f t="shared" si="1"/>
        <v>0</v>
      </c>
      <c r="H24" s="125"/>
      <c r="I24" s="125">
        <f t="shared" si="2"/>
        <v>0</v>
      </c>
      <c r="J24" s="125">
        <f t="shared" si="3"/>
        <v>0</v>
      </c>
      <c r="K24" s="125">
        <f t="shared" si="4"/>
        <v>0</v>
      </c>
      <c r="L24" s="125">
        <f t="shared" si="5"/>
        <v>0</v>
      </c>
      <c r="M24" s="125">
        <f t="shared" si="6"/>
        <v>0</v>
      </c>
      <c r="N24" s="125">
        <f t="shared" si="7"/>
        <v>0</v>
      </c>
      <c r="O24" s="125">
        <f t="shared" si="0"/>
        <v>0</v>
      </c>
    </row>
    <row r="25" spans="1:15">
      <c r="A25" s="50">
        <f>'Årslønn 2020 Ansatte'!A24</f>
        <v>0</v>
      </c>
      <c r="B25" s="125">
        <f>('Årslønn 2020 Ansatte'!B24*'Årslønn 2020 Ansatte'!$B$3%)+'Årslønn 2020 Ansatte'!B24</f>
        <v>0</v>
      </c>
      <c r="C25" s="125">
        <f>'Årslønn 2020 Ansatte'!B24/12</f>
        <v>0</v>
      </c>
      <c r="D25" s="125">
        <f>'Årslønn 2020 Ansatte'!B24/12</f>
        <v>0</v>
      </c>
      <c r="E25" s="125">
        <f>'Årslønn 2020 Ansatte'!B24/12</f>
        <v>0</v>
      </c>
      <c r="F25" s="125">
        <f>'Årslønn 2020 Ansatte'!B24/12</f>
        <v>0</v>
      </c>
      <c r="G25" s="125">
        <f t="shared" si="1"/>
        <v>0</v>
      </c>
      <c r="H25" s="125"/>
      <c r="I25" s="125">
        <f t="shared" si="2"/>
        <v>0</v>
      </c>
      <c r="J25" s="125">
        <f t="shared" si="3"/>
        <v>0</v>
      </c>
      <c r="K25" s="125">
        <f t="shared" si="4"/>
        <v>0</v>
      </c>
      <c r="L25" s="125">
        <f t="shared" si="5"/>
        <v>0</v>
      </c>
      <c r="M25" s="125">
        <f t="shared" si="6"/>
        <v>0</v>
      </c>
      <c r="N25" s="125">
        <f t="shared" si="7"/>
        <v>0</v>
      </c>
      <c r="O25" s="125">
        <f t="shared" si="0"/>
        <v>0</v>
      </c>
    </row>
    <row r="26" spans="1:15">
      <c r="A26" s="50">
        <f>'Årslønn 2020 Ansatte'!A25</f>
        <v>0</v>
      </c>
      <c r="B26" s="125">
        <f>('Årslønn 2020 Ansatte'!B25*'Årslønn 2020 Ansatte'!$B$3%)+'Årslønn 2020 Ansatte'!B25</f>
        <v>0</v>
      </c>
      <c r="C26" s="125">
        <f>'Årslønn 2020 Ansatte'!B25/12</f>
        <v>0</v>
      </c>
      <c r="D26" s="125">
        <f>'Årslønn 2020 Ansatte'!B25/12</f>
        <v>0</v>
      </c>
      <c r="E26" s="125">
        <f>'Årslønn 2020 Ansatte'!B25/12</f>
        <v>0</v>
      </c>
      <c r="F26" s="125">
        <f>'Årslønn 2020 Ansatte'!B25/12</f>
        <v>0</v>
      </c>
      <c r="G26" s="125">
        <f t="shared" si="1"/>
        <v>0</v>
      </c>
      <c r="H26" s="125"/>
      <c r="I26" s="125">
        <f t="shared" si="2"/>
        <v>0</v>
      </c>
      <c r="J26" s="125">
        <f t="shared" si="3"/>
        <v>0</v>
      </c>
      <c r="K26" s="125">
        <f t="shared" si="4"/>
        <v>0</v>
      </c>
      <c r="L26" s="125">
        <f t="shared" si="5"/>
        <v>0</v>
      </c>
      <c r="M26" s="125">
        <f t="shared" si="6"/>
        <v>0</v>
      </c>
      <c r="N26" s="125">
        <f t="shared" si="7"/>
        <v>0</v>
      </c>
      <c r="O26" s="125">
        <f t="shared" si="0"/>
        <v>0</v>
      </c>
    </row>
    <row r="27" spans="1:15">
      <c r="A27" s="50">
        <f>'Årslønn 2020 Ansatte'!A26</f>
        <v>0</v>
      </c>
      <c r="B27" s="125">
        <f>('Årslønn 2020 Ansatte'!B26*'Årslønn 2020 Ansatte'!$B$3%)+'Årslønn 2020 Ansatte'!B26</f>
        <v>0</v>
      </c>
      <c r="C27" s="125">
        <f>'Årslønn 2020 Ansatte'!B26/12</f>
        <v>0</v>
      </c>
      <c r="D27" s="125">
        <f>'Årslønn 2020 Ansatte'!B26/12</f>
        <v>0</v>
      </c>
      <c r="E27" s="125">
        <f>'Årslønn 2020 Ansatte'!B26/12</f>
        <v>0</v>
      </c>
      <c r="F27" s="125">
        <f>'Årslønn 2020 Ansatte'!B26/12</f>
        <v>0</v>
      </c>
      <c r="G27" s="125">
        <f t="shared" si="1"/>
        <v>0</v>
      </c>
      <c r="H27" s="125"/>
      <c r="I27" s="125">
        <f t="shared" si="2"/>
        <v>0</v>
      </c>
      <c r="J27" s="125">
        <f t="shared" si="3"/>
        <v>0</v>
      </c>
      <c r="K27" s="125">
        <f t="shared" si="4"/>
        <v>0</v>
      </c>
      <c r="L27" s="125">
        <f t="shared" si="5"/>
        <v>0</v>
      </c>
      <c r="M27" s="125">
        <f t="shared" si="6"/>
        <v>0</v>
      </c>
      <c r="N27" s="125">
        <f t="shared" si="7"/>
        <v>0</v>
      </c>
      <c r="O27" s="125">
        <f t="shared" si="0"/>
        <v>0</v>
      </c>
    </row>
    <row r="28" spans="1:15">
      <c r="A28" s="50">
        <f>'Årslønn 2020 Ansatte'!A27</f>
        <v>0</v>
      </c>
      <c r="B28" s="125">
        <f>('Årslønn 2020 Ansatte'!B27*'Årslønn 2020 Ansatte'!$B$3%)+'Årslønn 2020 Ansatte'!B27</f>
        <v>0</v>
      </c>
      <c r="C28" s="125">
        <f>'Årslønn 2020 Ansatte'!B27/12</f>
        <v>0</v>
      </c>
      <c r="D28" s="125">
        <f>'Årslønn 2020 Ansatte'!B27/12</f>
        <v>0</v>
      </c>
      <c r="E28" s="125">
        <f>'Årslønn 2020 Ansatte'!B27/12</f>
        <v>0</v>
      </c>
      <c r="F28" s="125">
        <f>'Årslønn 2020 Ansatte'!B27/12</f>
        <v>0</v>
      </c>
      <c r="G28" s="125">
        <f t="shared" si="1"/>
        <v>0</v>
      </c>
      <c r="H28" s="125"/>
      <c r="I28" s="125">
        <f t="shared" si="2"/>
        <v>0</v>
      </c>
      <c r="J28" s="125">
        <f t="shared" si="3"/>
        <v>0</v>
      </c>
      <c r="K28" s="125">
        <f t="shared" si="4"/>
        <v>0</v>
      </c>
      <c r="L28" s="125">
        <f t="shared" si="5"/>
        <v>0</v>
      </c>
      <c r="M28" s="125">
        <f t="shared" si="6"/>
        <v>0</v>
      </c>
      <c r="N28" s="125">
        <f t="shared" si="7"/>
        <v>0</v>
      </c>
      <c r="O28" s="125">
        <f t="shared" si="0"/>
        <v>0</v>
      </c>
    </row>
    <row r="29" spans="1:15">
      <c r="A29" s="50">
        <f>'Årslønn 2020 Ansatte'!A28</f>
        <v>0</v>
      </c>
      <c r="B29" s="125">
        <f>('Årslønn 2020 Ansatte'!B28*'Årslønn 2020 Ansatte'!$B$3%)+'Årslønn 2020 Ansatte'!B28</f>
        <v>0</v>
      </c>
      <c r="C29" s="125">
        <f>'Årslønn 2020 Ansatte'!B28/12</f>
        <v>0</v>
      </c>
      <c r="D29" s="125">
        <f>'Årslønn 2020 Ansatte'!B28/12</f>
        <v>0</v>
      </c>
      <c r="E29" s="125">
        <f>'Årslønn 2020 Ansatte'!B28/12</f>
        <v>0</v>
      </c>
      <c r="F29" s="125">
        <f>'Årslønn 2020 Ansatte'!B28/12</f>
        <v>0</v>
      </c>
      <c r="G29" s="125">
        <f t="shared" si="1"/>
        <v>0</v>
      </c>
      <c r="H29" s="125"/>
      <c r="I29" s="125">
        <f t="shared" si="2"/>
        <v>0</v>
      </c>
      <c r="J29" s="125">
        <f t="shared" si="3"/>
        <v>0</v>
      </c>
      <c r="K29" s="125">
        <f t="shared" si="4"/>
        <v>0</v>
      </c>
      <c r="L29" s="125">
        <f t="shared" si="5"/>
        <v>0</v>
      </c>
      <c r="M29" s="125">
        <f t="shared" si="6"/>
        <v>0</v>
      </c>
      <c r="N29" s="125">
        <f t="shared" si="7"/>
        <v>0</v>
      </c>
      <c r="O29" s="125">
        <f t="shared" si="0"/>
        <v>0</v>
      </c>
    </row>
    <row r="30" spans="1:15">
      <c r="A30" s="50">
        <f>'Årslønn 2020 Ansatte'!A29</f>
        <v>0</v>
      </c>
      <c r="B30" s="125">
        <f>('Årslønn 2020 Ansatte'!B29*'Årslønn 2020 Ansatte'!$B$3%)+'Årslønn 2020 Ansatte'!B29</f>
        <v>0</v>
      </c>
      <c r="C30" s="125">
        <f>'Årslønn 2020 Ansatte'!B29/12</f>
        <v>0</v>
      </c>
      <c r="D30" s="125">
        <f>'Årslønn 2020 Ansatte'!B29/12</f>
        <v>0</v>
      </c>
      <c r="E30" s="125">
        <f>'Årslønn 2020 Ansatte'!B29/12</f>
        <v>0</v>
      </c>
      <c r="F30" s="125">
        <f>'Årslønn 2020 Ansatte'!B29/12</f>
        <v>0</v>
      </c>
      <c r="G30" s="125">
        <f t="shared" si="1"/>
        <v>0</v>
      </c>
      <c r="H30" s="125"/>
      <c r="I30" s="125">
        <f t="shared" si="2"/>
        <v>0</v>
      </c>
      <c r="J30" s="125">
        <f t="shared" si="3"/>
        <v>0</v>
      </c>
      <c r="K30" s="125">
        <f t="shared" si="4"/>
        <v>0</v>
      </c>
      <c r="L30" s="125">
        <f t="shared" si="5"/>
        <v>0</v>
      </c>
      <c r="M30" s="125">
        <f t="shared" si="6"/>
        <v>0</v>
      </c>
      <c r="N30" s="125">
        <f t="shared" si="7"/>
        <v>0</v>
      </c>
      <c r="O30" s="125">
        <f t="shared" si="0"/>
        <v>0</v>
      </c>
    </row>
    <row r="31" spans="1:15">
      <c r="A31" s="50">
        <f>'Årslønn 2020 Ansatte'!A30</f>
        <v>0</v>
      </c>
      <c r="B31" s="125">
        <f>('Årslønn 2020 Ansatte'!B30*'Årslønn 2020 Ansatte'!$B$3%)+'Årslønn 2020 Ansatte'!B30</f>
        <v>0</v>
      </c>
      <c r="C31" s="125">
        <f>'Årslønn 2020 Ansatte'!B30/12</f>
        <v>0</v>
      </c>
      <c r="D31" s="125">
        <f>'Årslønn 2020 Ansatte'!B30/12</f>
        <v>0</v>
      </c>
      <c r="E31" s="125">
        <f>'Årslønn 2020 Ansatte'!B30/12</f>
        <v>0</v>
      </c>
      <c r="F31" s="125">
        <f>'Årslønn 2020 Ansatte'!B30/12</f>
        <v>0</v>
      </c>
      <c r="G31" s="125">
        <f t="shared" si="1"/>
        <v>0</v>
      </c>
      <c r="H31" s="125"/>
      <c r="I31" s="125">
        <f t="shared" si="2"/>
        <v>0</v>
      </c>
      <c r="J31" s="125">
        <f t="shared" si="3"/>
        <v>0</v>
      </c>
      <c r="K31" s="125">
        <f t="shared" si="4"/>
        <v>0</v>
      </c>
      <c r="L31" s="125">
        <f t="shared" si="5"/>
        <v>0</v>
      </c>
      <c r="M31" s="125">
        <f t="shared" si="6"/>
        <v>0</v>
      </c>
      <c r="N31" s="125">
        <f t="shared" si="7"/>
        <v>0</v>
      </c>
      <c r="O31" s="125">
        <f t="shared" si="0"/>
        <v>0</v>
      </c>
    </row>
    <row r="32" spans="1:15">
      <c r="A32" s="50">
        <f>'Årslønn 2020 Ansatte'!A31</f>
        <v>0</v>
      </c>
      <c r="B32" s="125">
        <f>('Årslønn 2020 Ansatte'!B31*'Årslønn 2020 Ansatte'!$B$3%)+'Årslønn 2020 Ansatte'!B31</f>
        <v>0</v>
      </c>
      <c r="C32" s="125">
        <f>'Årslønn 2020 Ansatte'!B31/12</f>
        <v>0</v>
      </c>
      <c r="D32" s="125">
        <f>'Årslønn 2020 Ansatte'!B31/12</f>
        <v>0</v>
      </c>
      <c r="E32" s="125">
        <f>'Årslønn 2020 Ansatte'!B31/12</f>
        <v>0</v>
      </c>
      <c r="F32" s="125">
        <f>'Årslønn 2020 Ansatte'!B31/12</f>
        <v>0</v>
      </c>
      <c r="G32" s="125">
        <f t="shared" si="1"/>
        <v>0</v>
      </c>
      <c r="H32" s="125"/>
      <c r="I32" s="125">
        <f t="shared" si="2"/>
        <v>0</v>
      </c>
      <c r="J32" s="125">
        <f t="shared" si="3"/>
        <v>0</v>
      </c>
      <c r="K32" s="125">
        <f t="shared" si="4"/>
        <v>0</v>
      </c>
      <c r="L32" s="125">
        <f t="shared" si="5"/>
        <v>0</v>
      </c>
      <c r="M32" s="125">
        <f t="shared" si="6"/>
        <v>0</v>
      </c>
      <c r="N32" s="125">
        <f t="shared" si="7"/>
        <v>0</v>
      </c>
      <c r="O32" s="125">
        <f t="shared" si="0"/>
        <v>0</v>
      </c>
    </row>
    <row r="33" spans="1:15">
      <c r="A33" s="50">
        <f>'Årslønn 2020 Ansatte'!A32</f>
        <v>0</v>
      </c>
      <c r="B33" s="125">
        <f>('Årslønn 2020 Ansatte'!B32*'Årslønn 2020 Ansatte'!$B$3%)+'Årslønn 2020 Ansatte'!B32</f>
        <v>0</v>
      </c>
      <c r="C33" s="125">
        <f>'Årslønn 2020 Ansatte'!B32/12</f>
        <v>0</v>
      </c>
      <c r="D33" s="125">
        <f>'Årslønn 2020 Ansatte'!B32/12</f>
        <v>0</v>
      </c>
      <c r="E33" s="125">
        <f>'Årslønn 2020 Ansatte'!B32/12</f>
        <v>0</v>
      </c>
      <c r="F33" s="125">
        <f>'Årslønn 2020 Ansatte'!B32/12</f>
        <v>0</v>
      </c>
      <c r="G33" s="125">
        <f t="shared" si="1"/>
        <v>0</v>
      </c>
      <c r="H33" s="125"/>
      <c r="I33" s="125">
        <f t="shared" si="2"/>
        <v>0</v>
      </c>
      <c r="J33" s="125">
        <f t="shared" si="3"/>
        <v>0</v>
      </c>
      <c r="K33" s="125">
        <f t="shared" si="4"/>
        <v>0</v>
      </c>
      <c r="L33" s="125">
        <f t="shared" si="5"/>
        <v>0</v>
      </c>
      <c r="M33" s="125">
        <f t="shared" si="6"/>
        <v>0</v>
      </c>
      <c r="N33" s="125">
        <f t="shared" si="7"/>
        <v>0</v>
      </c>
      <c r="O33" s="125">
        <f t="shared" si="0"/>
        <v>0</v>
      </c>
    </row>
    <row r="34" spans="1:15">
      <c r="A34" s="50">
        <f>'Årslønn 2020 Ansatte'!A33</f>
        <v>0</v>
      </c>
      <c r="B34" s="125">
        <f>('Årslønn 2020 Ansatte'!B33*'Årslønn 2020 Ansatte'!$B$3%)+'Årslønn 2020 Ansatte'!B33</f>
        <v>0</v>
      </c>
      <c r="C34" s="125">
        <f>'Årslønn 2020 Ansatte'!B33/12</f>
        <v>0</v>
      </c>
      <c r="D34" s="125">
        <f>'Årslønn 2020 Ansatte'!B33/12</f>
        <v>0</v>
      </c>
      <c r="E34" s="125">
        <f>'Årslønn 2020 Ansatte'!B33/12</f>
        <v>0</v>
      </c>
      <c r="F34" s="125">
        <f>'Årslønn 2020 Ansatte'!B33/12</f>
        <v>0</v>
      </c>
      <c r="G34" s="125">
        <f t="shared" si="1"/>
        <v>0</v>
      </c>
      <c r="H34" s="125"/>
      <c r="I34" s="125">
        <f t="shared" si="2"/>
        <v>0</v>
      </c>
      <c r="J34" s="125">
        <f t="shared" si="3"/>
        <v>0</v>
      </c>
      <c r="K34" s="125">
        <f t="shared" si="4"/>
        <v>0</v>
      </c>
      <c r="L34" s="125">
        <f t="shared" si="5"/>
        <v>0</v>
      </c>
      <c r="M34" s="125">
        <f t="shared" si="6"/>
        <v>0</v>
      </c>
      <c r="N34" s="125">
        <f t="shared" si="7"/>
        <v>0</v>
      </c>
      <c r="O34" s="125">
        <f t="shared" si="0"/>
        <v>0</v>
      </c>
    </row>
    <row r="35" spans="1:15">
      <c r="A35" s="50">
        <f>'Årslønn 2020 Ansatte'!A34</f>
        <v>0</v>
      </c>
      <c r="B35" s="125">
        <f>('Årslønn 2020 Ansatte'!B34*'Årslønn 2020 Ansatte'!$B$3%)+'Årslønn 2020 Ansatte'!B34</f>
        <v>0</v>
      </c>
      <c r="C35" s="125">
        <f>'Årslønn 2020 Ansatte'!B34/12</f>
        <v>0</v>
      </c>
      <c r="D35" s="125">
        <f>'Årslønn 2020 Ansatte'!B34/12</f>
        <v>0</v>
      </c>
      <c r="E35" s="125">
        <f>'Årslønn 2020 Ansatte'!B34/12</f>
        <v>0</v>
      </c>
      <c r="F35" s="125">
        <f>'Årslønn 2020 Ansatte'!B34/12</f>
        <v>0</v>
      </c>
      <c r="G35" s="125">
        <f t="shared" si="1"/>
        <v>0</v>
      </c>
      <c r="H35" s="125"/>
      <c r="I35" s="125">
        <f t="shared" si="2"/>
        <v>0</v>
      </c>
      <c r="J35" s="125">
        <f t="shared" si="3"/>
        <v>0</v>
      </c>
      <c r="K35" s="125">
        <f t="shared" si="4"/>
        <v>0</v>
      </c>
      <c r="L35" s="125">
        <f t="shared" si="5"/>
        <v>0</v>
      </c>
      <c r="M35" s="125">
        <f t="shared" si="6"/>
        <v>0</v>
      </c>
      <c r="N35" s="125">
        <f t="shared" si="7"/>
        <v>0</v>
      </c>
      <c r="O35" s="125">
        <f t="shared" si="0"/>
        <v>0</v>
      </c>
    </row>
    <row r="36" spans="1:15">
      <c r="A36" s="50">
        <f>'Årslønn 2020 Ansatte'!A35</f>
        <v>0</v>
      </c>
      <c r="B36" s="125">
        <f>('Årslønn 2020 Ansatte'!B35*'Årslønn 2020 Ansatte'!$B$3%)+'Årslønn 2020 Ansatte'!B35</f>
        <v>0</v>
      </c>
      <c r="C36" s="125">
        <f>'Årslønn 2020 Ansatte'!B35/12</f>
        <v>0</v>
      </c>
      <c r="D36" s="125">
        <f>'Årslønn 2020 Ansatte'!B35/12</f>
        <v>0</v>
      </c>
      <c r="E36" s="125">
        <f>'Årslønn 2020 Ansatte'!B35/12</f>
        <v>0</v>
      </c>
      <c r="F36" s="125">
        <f>'Årslønn 2020 Ansatte'!B35/12</f>
        <v>0</v>
      </c>
      <c r="G36" s="125">
        <f t="shared" si="1"/>
        <v>0</v>
      </c>
      <c r="H36" s="125"/>
      <c r="I36" s="125">
        <f t="shared" si="2"/>
        <v>0</v>
      </c>
      <c r="J36" s="125">
        <f t="shared" si="3"/>
        <v>0</v>
      </c>
      <c r="K36" s="125">
        <f t="shared" si="4"/>
        <v>0</v>
      </c>
      <c r="L36" s="125">
        <f t="shared" si="5"/>
        <v>0</v>
      </c>
      <c r="M36" s="125">
        <f t="shared" si="6"/>
        <v>0</v>
      </c>
      <c r="N36" s="125">
        <f t="shared" si="7"/>
        <v>0</v>
      </c>
      <c r="O36" s="125">
        <f t="shared" si="0"/>
        <v>0</v>
      </c>
    </row>
    <row r="37" spans="1:15">
      <c r="A37" s="50">
        <f>'Årslønn 2020 Ansatte'!A36</f>
        <v>0</v>
      </c>
      <c r="B37" s="125">
        <f>('Årslønn 2020 Ansatte'!B36*'Årslønn 2020 Ansatte'!$B$3%)+'Årslønn 2020 Ansatte'!B36</f>
        <v>0</v>
      </c>
      <c r="C37" s="125">
        <f>'Årslønn 2020 Ansatte'!B36/12</f>
        <v>0</v>
      </c>
      <c r="D37" s="125">
        <f>'Årslønn 2020 Ansatte'!B36/12</f>
        <v>0</v>
      </c>
      <c r="E37" s="125">
        <f>'Årslønn 2020 Ansatte'!B36/12</f>
        <v>0</v>
      </c>
      <c r="F37" s="125">
        <f>'Årslønn 2020 Ansatte'!B36/12</f>
        <v>0</v>
      </c>
      <c r="G37" s="125">
        <f t="shared" si="1"/>
        <v>0</v>
      </c>
      <c r="H37" s="125"/>
      <c r="I37" s="125">
        <f t="shared" si="2"/>
        <v>0</v>
      </c>
      <c r="J37" s="125">
        <f t="shared" si="3"/>
        <v>0</v>
      </c>
      <c r="K37" s="125">
        <f t="shared" si="4"/>
        <v>0</v>
      </c>
      <c r="L37" s="125">
        <f t="shared" si="5"/>
        <v>0</v>
      </c>
      <c r="M37" s="125">
        <f t="shared" si="6"/>
        <v>0</v>
      </c>
      <c r="N37" s="125">
        <f t="shared" si="7"/>
        <v>0</v>
      </c>
      <c r="O37" s="125">
        <f t="shared" si="0"/>
        <v>0</v>
      </c>
    </row>
    <row r="38" spans="1:15">
      <c r="A38" s="50">
        <f>'Årslønn 2020 Ansatte'!A37</f>
        <v>0</v>
      </c>
      <c r="B38" s="125">
        <f>('Årslønn 2020 Ansatte'!B37*'Årslønn 2020 Ansatte'!$B$3%)+'Årslønn 2020 Ansatte'!B37</f>
        <v>0</v>
      </c>
      <c r="C38" s="125">
        <f>'Årslønn 2020 Ansatte'!B37/12</f>
        <v>0</v>
      </c>
      <c r="D38" s="125">
        <f>'Årslønn 2020 Ansatte'!B37/12</f>
        <v>0</v>
      </c>
      <c r="E38" s="125">
        <f>'Årslønn 2020 Ansatte'!B37/12</f>
        <v>0</v>
      </c>
      <c r="F38" s="125">
        <f>'Årslønn 2020 Ansatte'!B37/12</f>
        <v>0</v>
      </c>
      <c r="G38" s="125">
        <f t="shared" si="1"/>
        <v>0</v>
      </c>
      <c r="H38" s="125"/>
      <c r="I38" s="125">
        <f t="shared" si="2"/>
        <v>0</v>
      </c>
      <c r="J38" s="125">
        <f t="shared" si="3"/>
        <v>0</v>
      </c>
      <c r="K38" s="125">
        <f t="shared" si="4"/>
        <v>0</v>
      </c>
      <c r="L38" s="125">
        <f t="shared" si="5"/>
        <v>0</v>
      </c>
      <c r="M38" s="125">
        <f t="shared" si="6"/>
        <v>0</v>
      </c>
      <c r="N38" s="125">
        <f t="shared" si="7"/>
        <v>0</v>
      </c>
      <c r="O38" s="125">
        <f t="shared" si="0"/>
        <v>0</v>
      </c>
    </row>
    <row r="39" spans="1:15">
      <c r="A39" s="50">
        <f>'Årslønn 2020 Ansatte'!A38</f>
        <v>0</v>
      </c>
      <c r="B39" s="125">
        <f>('Årslønn 2020 Ansatte'!B38*'Årslønn 2020 Ansatte'!$B$3%)+'Årslønn 2020 Ansatte'!B38</f>
        <v>0</v>
      </c>
      <c r="C39" s="125">
        <f>'Årslønn 2020 Ansatte'!B38/12</f>
        <v>0</v>
      </c>
      <c r="D39" s="125">
        <f>'Årslønn 2020 Ansatte'!B38/12</f>
        <v>0</v>
      </c>
      <c r="E39" s="125">
        <f>'Årslønn 2020 Ansatte'!B38/12</f>
        <v>0</v>
      </c>
      <c r="F39" s="125">
        <f>'Årslønn 2020 Ansatte'!B38/12</f>
        <v>0</v>
      </c>
      <c r="G39" s="125">
        <f t="shared" si="1"/>
        <v>0</v>
      </c>
      <c r="H39" s="125"/>
      <c r="I39" s="125">
        <f t="shared" si="2"/>
        <v>0</v>
      </c>
      <c r="J39" s="125">
        <f t="shared" si="3"/>
        <v>0</v>
      </c>
      <c r="K39" s="125">
        <f t="shared" si="4"/>
        <v>0</v>
      </c>
      <c r="L39" s="125">
        <f t="shared" si="5"/>
        <v>0</v>
      </c>
      <c r="M39" s="125">
        <f t="shared" si="6"/>
        <v>0</v>
      </c>
      <c r="N39" s="125">
        <f t="shared" si="7"/>
        <v>0</v>
      </c>
      <c r="O39" s="125">
        <f t="shared" si="0"/>
        <v>0</v>
      </c>
    </row>
    <row r="40" spans="1:15">
      <c r="A40" s="50">
        <f>'Årslønn 2020 Ansatte'!A39</f>
        <v>0</v>
      </c>
      <c r="B40" s="125">
        <f>('Årslønn 2020 Ansatte'!B39*'Årslønn 2020 Ansatte'!$B$3%)+'Årslønn 2020 Ansatte'!B39</f>
        <v>0</v>
      </c>
      <c r="C40" s="125">
        <f>'Årslønn 2020 Ansatte'!B39/12</f>
        <v>0</v>
      </c>
      <c r="D40" s="125">
        <f>'Årslønn 2020 Ansatte'!B39/12</f>
        <v>0</v>
      </c>
      <c r="E40" s="125">
        <f>'Årslønn 2020 Ansatte'!B39/12</f>
        <v>0</v>
      </c>
      <c r="F40" s="125">
        <f>'Årslønn 2020 Ansatte'!B39/12</f>
        <v>0</v>
      </c>
      <c r="G40" s="125">
        <f t="shared" si="1"/>
        <v>0</v>
      </c>
      <c r="H40" s="125"/>
      <c r="I40" s="125">
        <f t="shared" si="2"/>
        <v>0</v>
      </c>
      <c r="J40" s="125">
        <f t="shared" si="3"/>
        <v>0</v>
      </c>
      <c r="K40" s="125">
        <f t="shared" si="4"/>
        <v>0</v>
      </c>
      <c r="L40" s="125">
        <f t="shared" si="5"/>
        <v>0</v>
      </c>
      <c r="M40" s="125">
        <f t="shared" si="6"/>
        <v>0</v>
      </c>
      <c r="N40" s="125">
        <f t="shared" si="7"/>
        <v>0</v>
      </c>
      <c r="O40" s="125">
        <f t="shared" si="0"/>
        <v>0</v>
      </c>
    </row>
    <row r="41" spans="1:15">
      <c r="A41" s="50">
        <f>'Årslønn 2020 Ansatte'!A40</f>
        <v>0</v>
      </c>
      <c r="B41" s="125">
        <f>('Årslønn 2020 Ansatte'!B40*'Årslønn 2020 Ansatte'!$B$3%)+'Årslønn 2020 Ansatte'!B40</f>
        <v>0</v>
      </c>
      <c r="C41" s="125">
        <f>'Årslønn 2020 Ansatte'!B40/12</f>
        <v>0</v>
      </c>
      <c r="D41" s="125">
        <f>'Årslønn 2020 Ansatte'!B40/12</f>
        <v>0</v>
      </c>
      <c r="E41" s="125">
        <f>'Årslønn 2020 Ansatte'!B40/12</f>
        <v>0</v>
      </c>
      <c r="F41" s="125">
        <f>'Årslønn 2020 Ansatte'!B40/12</f>
        <v>0</v>
      </c>
      <c r="G41" s="125">
        <f t="shared" si="1"/>
        <v>0</v>
      </c>
      <c r="H41" s="125"/>
      <c r="I41" s="125">
        <f t="shared" si="2"/>
        <v>0</v>
      </c>
      <c r="J41" s="125">
        <f t="shared" si="3"/>
        <v>0</v>
      </c>
      <c r="K41" s="125">
        <f t="shared" si="4"/>
        <v>0</v>
      </c>
      <c r="L41" s="125">
        <f t="shared" si="5"/>
        <v>0</v>
      </c>
      <c r="M41" s="125">
        <f t="shared" si="6"/>
        <v>0</v>
      </c>
      <c r="N41" s="125">
        <f t="shared" si="7"/>
        <v>0</v>
      </c>
      <c r="O41" s="125">
        <f t="shared" si="0"/>
        <v>0</v>
      </c>
    </row>
    <row r="42" spans="1:15">
      <c r="A42" s="50">
        <f>'Årslønn 2020 Ansatte'!A41</f>
        <v>0</v>
      </c>
      <c r="B42" s="125">
        <f>('Årslønn 2020 Ansatte'!B41*'Årslønn 2020 Ansatte'!$B$3%)+'Årslønn 2020 Ansatte'!B41</f>
        <v>0</v>
      </c>
      <c r="C42" s="125">
        <f>'Årslønn 2020 Ansatte'!B41/12</f>
        <v>0</v>
      </c>
      <c r="D42" s="125">
        <f>'Årslønn 2020 Ansatte'!B41/12</f>
        <v>0</v>
      </c>
      <c r="E42" s="125">
        <f>'Årslønn 2020 Ansatte'!B41/12</f>
        <v>0</v>
      </c>
      <c r="F42" s="125">
        <f>'Årslønn 2020 Ansatte'!B41/12</f>
        <v>0</v>
      </c>
      <c r="G42" s="125">
        <f t="shared" si="1"/>
        <v>0</v>
      </c>
      <c r="H42" s="125"/>
      <c r="I42" s="125">
        <f t="shared" si="2"/>
        <v>0</v>
      </c>
      <c r="J42" s="125">
        <f t="shared" si="3"/>
        <v>0</v>
      </c>
      <c r="K42" s="125">
        <f t="shared" si="4"/>
        <v>0</v>
      </c>
      <c r="L42" s="125">
        <f t="shared" si="5"/>
        <v>0</v>
      </c>
      <c r="M42" s="125">
        <f t="shared" si="6"/>
        <v>0</v>
      </c>
      <c r="N42" s="125">
        <f t="shared" si="7"/>
        <v>0</v>
      </c>
      <c r="O42" s="125">
        <f t="shared" si="0"/>
        <v>0</v>
      </c>
    </row>
    <row r="43" spans="1:15">
      <c r="A43" s="50">
        <f>'Årslønn 2020 Ansatte'!A42</f>
        <v>0</v>
      </c>
      <c r="B43" s="125">
        <f>('Årslønn 2020 Ansatte'!B42*'Årslønn 2020 Ansatte'!$B$3%)+'Årslønn 2020 Ansatte'!B42</f>
        <v>0</v>
      </c>
      <c r="C43" s="125">
        <f>'Årslønn 2020 Ansatte'!B42/12</f>
        <v>0</v>
      </c>
      <c r="D43" s="125">
        <f>'Årslønn 2020 Ansatte'!B42/12</f>
        <v>0</v>
      </c>
      <c r="E43" s="125">
        <f>'Årslønn 2020 Ansatte'!B42/12</f>
        <v>0</v>
      </c>
      <c r="F43" s="125">
        <f>'Årslønn 2020 Ansatte'!B42/12</f>
        <v>0</v>
      </c>
      <c r="G43" s="125">
        <f t="shared" si="1"/>
        <v>0</v>
      </c>
      <c r="H43" s="125"/>
      <c r="I43" s="125">
        <f t="shared" si="2"/>
        <v>0</v>
      </c>
      <c r="J43" s="125">
        <f t="shared" si="3"/>
        <v>0</v>
      </c>
      <c r="K43" s="125">
        <f t="shared" si="4"/>
        <v>0</v>
      </c>
      <c r="L43" s="125">
        <f t="shared" si="5"/>
        <v>0</v>
      </c>
      <c r="M43" s="125">
        <f t="shared" si="6"/>
        <v>0</v>
      </c>
      <c r="N43" s="125">
        <f t="shared" si="7"/>
        <v>0</v>
      </c>
      <c r="O43" s="125">
        <f t="shared" si="0"/>
        <v>0</v>
      </c>
    </row>
    <row r="44" spans="1:15">
      <c r="A44" s="50">
        <f>'Årslønn 2020 Ansatte'!A44</f>
        <v>0</v>
      </c>
      <c r="B44" s="125">
        <f>('Årslønn 2020 Ansatte'!B44*'Årslønn 2020 Ansatte'!$B$3%)+'Årslønn 2020 Ansatte'!B44</f>
        <v>0</v>
      </c>
      <c r="C44" s="125">
        <f>'Årslønn 2020 Ansatte'!B44/12</f>
        <v>0</v>
      </c>
      <c r="D44" s="125">
        <f>'Årslønn 2020 Ansatte'!B44/12</f>
        <v>0</v>
      </c>
      <c r="E44" s="125">
        <f>'Årslønn 2020 Ansatte'!B44/12</f>
        <v>0</v>
      </c>
      <c r="F44" s="125">
        <f>'Årslønn 2020 Ansatte'!B44/12</f>
        <v>0</v>
      </c>
      <c r="G44" s="125">
        <f t="shared" si="1"/>
        <v>0</v>
      </c>
      <c r="H44" s="125"/>
      <c r="I44" s="125">
        <f t="shared" si="2"/>
        <v>0</v>
      </c>
      <c r="J44" s="125">
        <f t="shared" si="3"/>
        <v>0</v>
      </c>
      <c r="K44" s="125">
        <f t="shared" si="4"/>
        <v>0</v>
      </c>
      <c r="L44" s="125">
        <f t="shared" si="5"/>
        <v>0</v>
      </c>
      <c r="M44" s="125">
        <f t="shared" si="6"/>
        <v>0</v>
      </c>
      <c r="N44" s="125">
        <f t="shared" si="7"/>
        <v>0</v>
      </c>
      <c r="O44" s="125">
        <f t="shared" si="0"/>
        <v>0</v>
      </c>
    </row>
    <row r="45" spans="1:15">
      <c r="A45" s="50" t="str">
        <f>'Årslønn 2020 Ansatte'!A45</f>
        <v>Vikar 1</v>
      </c>
      <c r="B45" s="125">
        <f>('Årslønn 2020 Ansatte'!B45*'Årslønn 2020 Ansatte'!$B$3%)+'Årslønn 2020 Ansatte'!B45</f>
        <v>472035.3</v>
      </c>
      <c r="C45" s="125">
        <f>'Årslønn 2020 Ansatte'!B45/12</f>
        <v>38083.333333333336</v>
      </c>
      <c r="D45" s="125">
        <f>'Årslønn 2020 Ansatte'!B45/12</f>
        <v>38083.333333333336</v>
      </c>
      <c r="E45" s="125">
        <f>'Årslønn 2020 Ansatte'!B45/12</f>
        <v>38083.333333333336</v>
      </c>
      <c r="F45" s="125">
        <f>'Årslønn 2020 Ansatte'!B45/12</f>
        <v>38083.333333333336</v>
      </c>
      <c r="G45" s="125">
        <f t="shared" si="1"/>
        <v>39336.275000000001</v>
      </c>
      <c r="H45" s="125"/>
      <c r="I45" s="125">
        <f t="shared" si="2"/>
        <v>39336.275000000001</v>
      </c>
      <c r="J45" s="125">
        <f t="shared" si="3"/>
        <v>39336.275000000001</v>
      </c>
      <c r="K45" s="125">
        <f t="shared" si="4"/>
        <v>39336.275000000001</v>
      </c>
      <c r="L45" s="125">
        <f t="shared" si="5"/>
        <v>39336.275000000001</v>
      </c>
      <c r="M45" s="125">
        <f t="shared" si="6"/>
        <v>39336.275000000001</v>
      </c>
      <c r="N45" s="125">
        <f t="shared" si="7"/>
        <v>39336.275000000001</v>
      </c>
      <c r="O45" s="125">
        <f t="shared" si="0"/>
        <v>427687.25833333342</v>
      </c>
    </row>
    <row r="46" spans="1:15">
      <c r="A46" s="50" t="str">
        <f>'Årslønn 2020 Ansatte'!A46</f>
        <v>Vikar 2</v>
      </c>
      <c r="B46" s="125">
        <f>('Årslønn 2020 Ansatte'!B46*'Årslønn 2020 Ansatte'!$B$3%)+'Årslønn 2020 Ansatte'!B46</f>
        <v>0</v>
      </c>
      <c r="C46" s="125">
        <f>'Årslønn 2020 Ansatte'!B46/12</f>
        <v>0</v>
      </c>
      <c r="D46" s="125">
        <f>'Årslønn 2020 Ansatte'!B46/12</f>
        <v>0</v>
      </c>
      <c r="E46" s="125">
        <f>'Årslønn 2020 Ansatte'!B46/12</f>
        <v>0</v>
      </c>
      <c r="F46" s="125">
        <f>'Årslønn 2020 Ansatte'!B46/12</f>
        <v>0</v>
      </c>
      <c r="G46" s="125">
        <f t="shared" si="1"/>
        <v>0</v>
      </c>
      <c r="H46" s="125"/>
      <c r="I46" s="125">
        <f t="shared" si="2"/>
        <v>0</v>
      </c>
      <c r="J46" s="125">
        <f t="shared" si="3"/>
        <v>0</v>
      </c>
      <c r="K46" s="125">
        <f t="shared" si="4"/>
        <v>0</v>
      </c>
      <c r="L46" s="125">
        <f t="shared" si="5"/>
        <v>0</v>
      </c>
      <c r="M46" s="125">
        <f t="shared" si="6"/>
        <v>0</v>
      </c>
      <c r="N46" s="125">
        <f t="shared" si="7"/>
        <v>0</v>
      </c>
      <c r="O46" s="125">
        <f t="shared" si="0"/>
        <v>0</v>
      </c>
    </row>
    <row r="47" spans="1:15">
      <c r="A47" s="50" t="str">
        <f>'Årslønn 2020 Ansatte'!A47</f>
        <v>Vikar v/fødselspermisjon</v>
      </c>
      <c r="B47" s="125">
        <f>('Årslønn 2020 Ansatte'!B47*'Årslønn 2020 Ansatte'!$B$3%)+'Årslønn 2020 Ansatte'!B47</f>
        <v>0</v>
      </c>
      <c r="C47" s="125">
        <f>'Årslønn 2020 Ansatte'!B47/12</f>
        <v>0</v>
      </c>
      <c r="D47" s="125">
        <f>'Årslønn 2020 Ansatte'!B47/12</f>
        <v>0</v>
      </c>
      <c r="E47" s="125">
        <f>'Årslønn 2020 Ansatte'!B47/12</f>
        <v>0</v>
      </c>
      <c r="F47" s="125">
        <f>'Årslønn 2020 Ansatte'!B47/12</f>
        <v>0</v>
      </c>
      <c r="G47" s="125">
        <f t="shared" si="1"/>
        <v>0</v>
      </c>
      <c r="H47" s="125"/>
      <c r="I47" s="125">
        <f t="shared" si="2"/>
        <v>0</v>
      </c>
      <c r="J47" s="125">
        <f t="shared" si="3"/>
        <v>0</v>
      </c>
      <c r="K47" s="125">
        <f t="shared" si="4"/>
        <v>0</v>
      </c>
      <c r="L47" s="125">
        <f t="shared" si="5"/>
        <v>0</v>
      </c>
      <c r="M47" s="125">
        <f t="shared" si="6"/>
        <v>0</v>
      </c>
      <c r="N47" s="125">
        <f t="shared" si="7"/>
        <v>0</v>
      </c>
      <c r="O47" s="125">
        <f t="shared" si="0"/>
        <v>0</v>
      </c>
    </row>
    <row r="48" spans="1:15">
      <c r="A48" s="50">
        <f>'Årslønn 2020 Ansatte'!A48</f>
        <v>0</v>
      </c>
      <c r="B48" s="125">
        <f>('Årslønn 2020 Ansatte'!B48*'Årslønn 2020 Ansatte'!$B$3%)+'Årslønn 2020 Ansatte'!B48</f>
        <v>0</v>
      </c>
      <c r="C48" s="125">
        <f>'Årslønn 2020 Ansatte'!B48/12</f>
        <v>0</v>
      </c>
      <c r="D48" s="125">
        <f>'Årslønn 2020 Ansatte'!B48/12</f>
        <v>0</v>
      </c>
      <c r="E48" s="125">
        <f>'Årslønn 2020 Ansatte'!B48/12</f>
        <v>0</v>
      </c>
      <c r="F48" s="125">
        <f>'Årslønn 2020 Ansatte'!B48/12</f>
        <v>0</v>
      </c>
      <c r="G48" s="125">
        <f t="shared" si="1"/>
        <v>0</v>
      </c>
      <c r="H48" s="125"/>
      <c r="I48" s="125">
        <f t="shared" si="2"/>
        <v>0</v>
      </c>
      <c r="J48" s="125">
        <f t="shared" si="3"/>
        <v>0</v>
      </c>
      <c r="K48" s="125">
        <f t="shared" si="4"/>
        <v>0</v>
      </c>
      <c r="L48" s="125">
        <f t="shared" si="5"/>
        <v>0</v>
      </c>
      <c r="M48" s="125">
        <f t="shared" si="6"/>
        <v>0</v>
      </c>
      <c r="N48" s="125">
        <f t="shared" si="7"/>
        <v>0</v>
      </c>
      <c r="O48" s="125">
        <f t="shared" si="0"/>
        <v>0</v>
      </c>
    </row>
    <row r="49" spans="1:15">
      <c r="A49" s="50">
        <f>'Årslønn 2020 Ansatte'!A49</f>
        <v>0</v>
      </c>
      <c r="B49" s="125">
        <f>('Årslønn 2020 Ansatte'!B49*'Årslønn 2020 Ansatte'!$B$3%)+'Årslønn 2020 Ansatte'!B49</f>
        <v>0</v>
      </c>
      <c r="C49" s="125">
        <f>'Årslønn 2020 Ansatte'!B49/12</f>
        <v>0</v>
      </c>
      <c r="D49" s="125">
        <f>'Årslønn 2020 Ansatte'!B49/12</f>
        <v>0</v>
      </c>
      <c r="E49" s="125">
        <f>'Årslønn 2020 Ansatte'!B49/12</f>
        <v>0</v>
      </c>
      <c r="F49" s="125">
        <f>'Årslønn 2020 Ansatte'!B49/12</f>
        <v>0</v>
      </c>
      <c r="G49" s="125">
        <f t="shared" si="1"/>
        <v>0</v>
      </c>
      <c r="H49" s="125"/>
      <c r="I49" s="125">
        <f t="shared" si="2"/>
        <v>0</v>
      </c>
      <c r="J49" s="125">
        <f t="shared" si="3"/>
        <v>0</v>
      </c>
      <c r="K49" s="125">
        <f t="shared" si="4"/>
        <v>0</v>
      </c>
      <c r="L49" s="125">
        <f t="shared" si="5"/>
        <v>0</v>
      </c>
      <c r="M49" s="125">
        <f t="shared" si="6"/>
        <v>0</v>
      </c>
      <c r="N49" s="125">
        <f t="shared" si="7"/>
        <v>0</v>
      </c>
      <c r="O49" s="125">
        <f t="shared" si="0"/>
        <v>0</v>
      </c>
    </row>
    <row r="50" spans="1:15">
      <c r="A50" s="50">
        <f>'Årslønn 2020 Ansatte'!A50</f>
        <v>0</v>
      </c>
      <c r="B50" s="125">
        <f>('Årslønn 2020 Ansatte'!B50*'Årslønn 2020 Ansatte'!$B$3%)+'Årslønn 2020 Ansatte'!B50</f>
        <v>0</v>
      </c>
      <c r="C50" s="125">
        <f>'Årslønn 2020 Ansatte'!B50/12</f>
        <v>0</v>
      </c>
      <c r="D50" s="125">
        <f>'Årslønn 2020 Ansatte'!B50/12</f>
        <v>0</v>
      </c>
      <c r="E50" s="125">
        <f>'Årslønn 2020 Ansatte'!B50/12</f>
        <v>0</v>
      </c>
      <c r="F50" s="125">
        <f>'Årslønn 2020 Ansatte'!B50/12</f>
        <v>0</v>
      </c>
      <c r="G50" s="125">
        <f t="shared" si="1"/>
        <v>0</v>
      </c>
      <c r="H50" s="125"/>
      <c r="I50" s="125">
        <f t="shared" si="2"/>
        <v>0</v>
      </c>
      <c r="J50" s="125">
        <f t="shared" si="3"/>
        <v>0</v>
      </c>
      <c r="K50" s="125">
        <f t="shared" si="4"/>
        <v>0</v>
      </c>
      <c r="L50" s="125">
        <f t="shared" si="5"/>
        <v>0</v>
      </c>
      <c r="M50" s="125">
        <f t="shared" si="6"/>
        <v>0</v>
      </c>
      <c r="N50" s="125">
        <f t="shared" si="7"/>
        <v>0</v>
      </c>
      <c r="O50" s="125">
        <f t="shared" si="0"/>
        <v>0</v>
      </c>
    </row>
    <row r="51" spans="1:15">
      <c r="A51" s="50">
        <f>'Årslønn 2020 Ansatte'!A51</f>
        <v>0</v>
      </c>
      <c r="B51" s="125">
        <f>('Årslønn 2020 Ansatte'!B51*'Årslønn 2020 Ansatte'!$B$3%)+'Årslønn 2020 Ansatte'!B51</f>
        <v>0</v>
      </c>
      <c r="C51" s="125">
        <f>'Årslønn 2020 Ansatte'!B51/12</f>
        <v>0</v>
      </c>
      <c r="D51" s="125">
        <f>'Årslønn 2020 Ansatte'!B51/12</f>
        <v>0</v>
      </c>
      <c r="E51" s="125">
        <f>'Årslønn 2020 Ansatte'!B51/12</f>
        <v>0</v>
      </c>
      <c r="F51" s="125">
        <f>'Årslønn 2020 Ansatte'!B51/12</f>
        <v>0</v>
      </c>
      <c r="G51" s="125">
        <f t="shared" si="1"/>
        <v>0</v>
      </c>
      <c r="H51" s="125"/>
      <c r="I51" s="125">
        <f t="shared" si="2"/>
        <v>0</v>
      </c>
      <c r="J51" s="125">
        <f t="shared" si="3"/>
        <v>0</v>
      </c>
      <c r="K51" s="125">
        <f t="shared" si="4"/>
        <v>0</v>
      </c>
      <c r="L51" s="125">
        <f t="shared" si="5"/>
        <v>0</v>
      </c>
      <c r="M51" s="125">
        <f t="shared" si="6"/>
        <v>0</v>
      </c>
      <c r="N51" s="125">
        <f t="shared" si="7"/>
        <v>0</v>
      </c>
      <c r="O51" s="125">
        <f t="shared" si="0"/>
        <v>0</v>
      </c>
    </row>
    <row r="52" spans="1:15">
      <c r="A52" s="50">
        <f>'Årslønn 2020 Ansatte'!A52</f>
        <v>0</v>
      </c>
      <c r="B52" s="125">
        <f>('Årslønn 2020 Ansatte'!B52*'Årslønn 2020 Ansatte'!$B$3%)+'Årslønn 2020 Ansatte'!B52</f>
        <v>0</v>
      </c>
      <c r="C52" s="125">
        <f>'Årslønn 2020 Ansatte'!B52/12</f>
        <v>0</v>
      </c>
      <c r="D52" s="125">
        <f>'Årslønn 2020 Ansatte'!B52/12</f>
        <v>0</v>
      </c>
      <c r="E52" s="125">
        <f>'Årslønn 2020 Ansatte'!B52/12</f>
        <v>0</v>
      </c>
      <c r="F52" s="125">
        <f>'Årslønn 2020 Ansatte'!B52/12</f>
        <v>0</v>
      </c>
      <c r="G52" s="125">
        <f t="shared" si="1"/>
        <v>0</v>
      </c>
      <c r="H52" s="125"/>
      <c r="I52" s="125">
        <f t="shared" si="2"/>
        <v>0</v>
      </c>
      <c r="J52" s="125">
        <f t="shared" si="3"/>
        <v>0</v>
      </c>
      <c r="K52" s="125">
        <f t="shared" si="4"/>
        <v>0</v>
      </c>
      <c r="L52" s="125">
        <f t="shared" si="5"/>
        <v>0</v>
      </c>
      <c r="M52" s="125">
        <f t="shared" si="6"/>
        <v>0</v>
      </c>
      <c r="N52" s="125">
        <f t="shared" si="7"/>
        <v>0</v>
      </c>
      <c r="O52" s="125">
        <f t="shared" si="0"/>
        <v>0</v>
      </c>
    </row>
    <row r="53" spans="1:15">
      <c r="A53" s="50">
        <f>'Årslønn 2020 Ansatte'!A53</f>
        <v>0</v>
      </c>
      <c r="B53" s="125">
        <f>('Årslønn 2020 Ansatte'!B53*'Årslønn 2020 Ansatte'!$B$3%)+'Årslønn 2020 Ansatte'!B53</f>
        <v>0</v>
      </c>
      <c r="C53" s="125">
        <f>'Årslønn 2020 Ansatte'!B53/12</f>
        <v>0</v>
      </c>
      <c r="D53" s="125">
        <f>'Årslønn 2020 Ansatte'!B53/12</f>
        <v>0</v>
      </c>
      <c r="E53" s="125">
        <f>'Årslønn 2020 Ansatte'!B53/12</f>
        <v>0</v>
      </c>
      <c r="F53" s="125">
        <f>'Årslønn 2020 Ansatte'!B53/12</f>
        <v>0</v>
      </c>
      <c r="G53" s="125">
        <f t="shared" si="1"/>
        <v>0</v>
      </c>
      <c r="H53" s="125"/>
      <c r="I53" s="125">
        <f t="shared" si="2"/>
        <v>0</v>
      </c>
      <c r="J53" s="125">
        <f t="shared" si="3"/>
        <v>0</v>
      </c>
      <c r="K53" s="125">
        <f t="shared" si="4"/>
        <v>0</v>
      </c>
      <c r="L53" s="125">
        <f t="shared" si="5"/>
        <v>0</v>
      </c>
      <c r="M53" s="125">
        <f t="shared" si="6"/>
        <v>0</v>
      </c>
      <c r="N53" s="125">
        <f t="shared" si="7"/>
        <v>0</v>
      </c>
      <c r="O53" s="125">
        <f t="shared" si="0"/>
        <v>0</v>
      </c>
    </row>
    <row r="54" spans="1:15">
      <c r="A54" s="20" t="s">
        <v>276</v>
      </c>
      <c r="B54" s="60">
        <f>SUM(B10:B44)</f>
        <v>5472229.831199999</v>
      </c>
      <c r="C54" s="60">
        <f t="shared" ref="C54:O54" si="8">SUM(C10:C44)</f>
        <v>441494</v>
      </c>
      <c r="D54" s="60">
        <f t="shared" si="8"/>
        <v>397744</v>
      </c>
      <c r="E54" s="60">
        <f t="shared" si="8"/>
        <v>397744</v>
      </c>
      <c r="F54" s="60">
        <f t="shared" si="8"/>
        <v>397744</v>
      </c>
      <c r="G54" s="60">
        <f t="shared" si="8"/>
        <v>410829.77760000003</v>
      </c>
      <c r="H54" s="60">
        <f t="shared" si="8"/>
        <v>0</v>
      </c>
      <c r="I54" s="60">
        <f t="shared" si="8"/>
        <v>410829.77760000003</v>
      </c>
      <c r="J54" s="60">
        <f t="shared" si="8"/>
        <v>371794.76510000008</v>
      </c>
      <c r="K54" s="60">
        <f t="shared" si="8"/>
        <v>371794.76510000008</v>
      </c>
      <c r="L54" s="60">
        <f t="shared" si="8"/>
        <v>371794.76510000008</v>
      </c>
      <c r="M54" s="60">
        <f t="shared" si="8"/>
        <v>371794.76510000008</v>
      </c>
      <c r="N54" s="60">
        <f t="shared" si="8"/>
        <v>416984.14010000008</v>
      </c>
      <c r="O54" s="60">
        <f t="shared" si="8"/>
        <v>4360548.7556999996</v>
      </c>
    </row>
    <row r="55" spans="1:15" hidden="1">
      <c r="A55" s="20" t="s">
        <v>277</v>
      </c>
      <c r="B55" s="60">
        <f>SUM(B45:B53)</f>
        <v>472035.3</v>
      </c>
      <c r="C55" s="60">
        <f t="shared" ref="C55:O55" si="9">SUM(C45:C53)</f>
        <v>38083.333333333336</v>
      </c>
      <c r="D55" s="60">
        <f t="shared" si="9"/>
        <v>38083.333333333336</v>
      </c>
      <c r="E55" s="60">
        <f t="shared" si="9"/>
        <v>38083.333333333336</v>
      </c>
      <c r="F55" s="60">
        <f t="shared" si="9"/>
        <v>38083.333333333336</v>
      </c>
      <c r="G55" s="60">
        <f t="shared" si="9"/>
        <v>39336.275000000001</v>
      </c>
      <c r="H55" s="60">
        <f t="shared" si="9"/>
        <v>0</v>
      </c>
      <c r="I55" s="60">
        <f t="shared" si="9"/>
        <v>39336.275000000001</v>
      </c>
      <c r="J55" s="60">
        <f t="shared" si="9"/>
        <v>39336.275000000001</v>
      </c>
      <c r="K55" s="60">
        <f t="shared" si="9"/>
        <v>39336.275000000001</v>
      </c>
      <c r="L55" s="60">
        <f t="shared" si="9"/>
        <v>39336.275000000001</v>
      </c>
      <c r="M55" s="60">
        <f t="shared" si="9"/>
        <v>39336.275000000001</v>
      </c>
      <c r="N55" s="60">
        <f t="shared" si="9"/>
        <v>39336.275000000001</v>
      </c>
      <c r="O55" s="60">
        <f t="shared" si="9"/>
        <v>427687.25833333342</v>
      </c>
    </row>
    <row r="56" spans="1:15" hidden="1">
      <c r="A56" s="20" t="s">
        <v>19</v>
      </c>
      <c r="B56" s="60">
        <f>(B54+B55)*$B$4</f>
        <v>713311.81574399979</v>
      </c>
      <c r="C56" s="60">
        <f t="shared" ref="C56:O56" si="10">(C54+C55)*$B$4</f>
        <v>57549.279999999999</v>
      </c>
      <c r="D56" s="60">
        <f t="shared" si="10"/>
        <v>52299.28</v>
      </c>
      <c r="E56" s="60">
        <f t="shared" si="10"/>
        <v>52299.28</v>
      </c>
      <c r="F56" s="60">
        <f t="shared" si="10"/>
        <v>52299.28</v>
      </c>
      <c r="G56" s="60">
        <f t="shared" si="10"/>
        <v>54019.926312000003</v>
      </c>
      <c r="H56" s="60">
        <f t="shared" si="10"/>
        <v>0</v>
      </c>
      <c r="I56" s="60">
        <f t="shared" si="10"/>
        <v>54019.926312000003</v>
      </c>
      <c r="J56" s="60">
        <f t="shared" si="10"/>
        <v>49335.724812000008</v>
      </c>
      <c r="K56" s="60">
        <f t="shared" si="10"/>
        <v>49335.724812000008</v>
      </c>
      <c r="L56" s="60">
        <f t="shared" si="10"/>
        <v>49335.724812000008</v>
      </c>
      <c r="M56" s="60">
        <f t="shared" si="10"/>
        <v>49335.724812000008</v>
      </c>
      <c r="N56" s="60">
        <f t="shared" si="10"/>
        <v>54758.449812000013</v>
      </c>
      <c r="O56" s="60">
        <f t="shared" si="10"/>
        <v>574588.32168399997</v>
      </c>
    </row>
    <row r="57" spans="1:15" hidden="1">
      <c r="A57" s="20" t="s">
        <v>20</v>
      </c>
      <c r="B57" s="60">
        <f>(B54+B55+B59)*$B$5</f>
        <v>0</v>
      </c>
      <c r="C57" s="60">
        <f t="shared" ref="C57:O57" si="11">(C54+C55+C59)*$B$5</f>
        <v>0</v>
      </c>
      <c r="D57" s="60">
        <f t="shared" si="11"/>
        <v>0</v>
      </c>
      <c r="E57" s="60">
        <f t="shared" si="11"/>
        <v>0</v>
      </c>
      <c r="F57" s="60">
        <f t="shared" si="11"/>
        <v>0</v>
      </c>
      <c r="G57" s="60">
        <f t="shared" si="11"/>
        <v>0</v>
      </c>
      <c r="H57" s="60">
        <f t="shared" si="11"/>
        <v>0</v>
      </c>
      <c r="I57" s="60">
        <f t="shared" si="11"/>
        <v>0</v>
      </c>
      <c r="J57" s="60">
        <f t="shared" si="11"/>
        <v>0</v>
      </c>
      <c r="K57" s="60">
        <f t="shared" si="11"/>
        <v>0</v>
      </c>
      <c r="L57" s="60">
        <f t="shared" si="11"/>
        <v>0</v>
      </c>
      <c r="M57" s="60">
        <f t="shared" si="11"/>
        <v>0</v>
      </c>
      <c r="N57" s="60">
        <f t="shared" si="11"/>
        <v>0</v>
      </c>
      <c r="O57" s="60">
        <f t="shared" si="11"/>
        <v>0</v>
      </c>
    </row>
    <row r="58" spans="1:15" hidden="1">
      <c r="A58" s="20" t="s">
        <v>21</v>
      </c>
      <c r="B58" s="60">
        <f>B56*$B$5</f>
        <v>0</v>
      </c>
      <c r="C58" s="60">
        <f t="shared" ref="C58:O58" si="12">C56*$B$5</f>
        <v>0</v>
      </c>
      <c r="D58" s="60">
        <f t="shared" si="12"/>
        <v>0</v>
      </c>
      <c r="E58" s="60">
        <f t="shared" si="12"/>
        <v>0</v>
      </c>
      <c r="F58" s="60">
        <f t="shared" si="12"/>
        <v>0</v>
      </c>
      <c r="G58" s="60">
        <f t="shared" si="12"/>
        <v>0</v>
      </c>
      <c r="H58" s="60">
        <f t="shared" si="12"/>
        <v>0</v>
      </c>
      <c r="I58" s="60">
        <f t="shared" si="12"/>
        <v>0</v>
      </c>
      <c r="J58" s="60">
        <f t="shared" si="12"/>
        <v>0</v>
      </c>
      <c r="K58" s="60">
        <f t="shared" si="12"/>
        <v>0</v>
      </c>
      <c r="L58" s="60">
        <f t="shared" si="12"/>
        <v>0</v>
      </c>
      <c r="M58" s="60">
        <f t="shared" si="12"/>
        <v>0</v>
      </c>
      <c r="N58" s="60">
        <f t="shared" si="12"/>
        <v>0</v>
      </c>
      <c r="O58" s="60">
        <f t="shared" si="12"/>
        <v>0</v>
      </c>
    </row>
    <row r="59" spans="1:15" hidden="1">
      <c r="A59" s="20" t="s">
        <v>22</v>
      </c>
      <c r="B59" s="60">
        <f>(B54+B55)*$B$6</f>
        <v>713311.81574399979</v>
      </c>
      <c r="C59" s="60">
        <f t="shared" ref="C59:N59" si="13">(C54+C55)*$B$6</f>
        <v>57549.279999999999</v>
      </c>
      <c r="D59" s="60">
        <f t="shared" si="13"/>
        <v>52299.28</v>
      </c>
      <c r="E59" s="60">
        <f t="shared" si="13"/>
        <v>52299.28</v>
      </c>
      <c r="F59" s="60">
        <f t="shared" si="13"/>
        <v>52299.28</v>
      </c>
      <c r="G59" s="60">
        <f t="shared" si="13"/>
        <v>54019.926312000003</v>
      </c>
      <c r="H59" s="60">
        <f t="shared" si="13"/>
        <v>0</v>
      </c>
      <c r="I59" s="60">
        <f t="shared" si="13"/>
        <v>54019.926312000003</v>
      </c>
      <c r="J59" s="60">
        <f t="shared" si="13"/>
        <v>49335.724812000008</v>
      </c>
      <c r="K59" s="60">
        <f t="shared" si="13"/>
        <v>49335.724812000008</v>
      </c>
      <c r="L59" s="60">
        <f t="shared" si="13"/>
        <v>49335.724812000008</v>
      </c>
      <c r="M59" s="60">
        <f t="shared" si="13"/>
        <v>49335.724812000008</v>
      </c>
      <c r="N59" s="60">
        <f t="shared" si="13"/>
        <v>54758.449812000013</v>
      </c>
      <c r="O59" s="60">
        <f>(O54+O55)*$B$6</f>
        <v>574588.32168399997</v>
      </c>
    </row>
    <row r="60" spans="1:15" ht="25.5">
      <c r="A60" s="214" t="s">
        <v>394</v>
      </c>
      <c r="B60" s="10">
        <f t="shared" ref="B60:N60" si="14">SUM(B54:B59)</f>
        <v>7370888.7626879979</v>
      </c>
      <c r="C60" s="10">
        <f>SUM(C54:C59)</f>
        <v>594675.89333333331</v>
      </c>
      <c r="D60" s="10">
        <f t="shared" si="14"/>
        <v>540425.89333333331</v>
      </c>
      <c r="E60" s="10">
        <f t="shared" si="14"/>
        <v>540425.89333333331</v>
      </c>
      <c r="F60" s="10">
        <f t="shared" si="14"/>
        <v>540425.89333333331</v>
      </c>
      <c r="G60" s="10">
        <f t="shared" si="14"/>
        <v>558205.9052240001</v>
      </c>
      <c r="H60" s="10"/>
      <c r="I60" s="10">
        <f t="shared" si="14"/>
        <v>558205.9052240001</v>
      </c>
      <c r="J60" s="10">
        <f t="shared" si="14"/>
        <v>509802.4897240001</v>
      </c>
      <c r="K60" s="10">
        <f t="shared" si="14"/>
        <v>509802.4897240001</v>
      </c>
      <c r="L60" s="10">
        <f t="shared" si="14"/>
        <v>509802.4897240001</v>
      </c>
      <c r="M60" s="10">
        <f t="shared" si="14"/>
        <v>509802.4897240001</v>
      </c>
      <c r="N60" s="10">
        <f t="shared" si="14"/>
        <v>565837.31472400017</v>
      </c>
      <c r="O60" s="10">
        <f>SUM(C60:N60)</f>
        <v>5937412.6574013336</v>
      </c>
    </row>
  </sheetData>
  <sheetProtection selectLockedCells="1"/>
  <mergeCells count="1">
    <mergeCell ref="F2:N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28A86-CDCC-4AFC-BF4C-05AEF68550BB}">
  <dimension ref="A1"/>
  <sheetViews>
    <sheetView workbookViewId="0">
      <selection activeCell="A2" sqref="A2"/>
    </sheetView>
  </sheetViews>
  <sheetFormatPr baseColWidth="10" defaultRowHeight="12.75"/>
  <sheetData>
    <row r="1" spans="1:1">
      <c r="A1" t="s">
        <v>402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44787-4D95-4ECB-87D7-B84F1D0D93CF}">
  <dimension ref="A1:D105"/>
  <sheetViews>
    <sheetView workbookViewId="0">
      <pane ySplit="5" topLeftCell="A6" activePane="bottomLeft" state="frozen"/>
      <selection pane="bottomLeft" activeCell="D30" sqref="D30"/>
    </sheetView>
  </sheetViews>
  <sheetFormatPr baseColWidth="10" defaultColWidth="9.140625" defaultRowHeight="15"/>
  <cols>
    <col min="1" max="1" width="12.7109375" style="332" customWidth="1"/>
    <col min="2" max="2" width="54.5703125" style="332" bestFit="1" customWidth="1"/>
    <col min="3" max="3" width="13" style="332" bestFit="1" customWidth="1"/>
    <col min="4" max="16384" width="9.140625" style="332"/>
  </cols>
  <sheetData>
    <row r="1" spans="1:4" ht="27" customHeight="1">
      <c r="A1" s="376" t="s">
        <v>838</v>
      </c>
      <c r="B1" s="377"/>
      <c r="C1" s="377"/>
    </row>
    <row r="2" spans="1:4" ht="18" customHeight="1">
      <c r="A2" s="333" t="s">
        <v>839</v>
      </c>
    </row>
    <row r="3" spans="1:4" ht="18" customHeight="1">
      <c r="A3" s="378" t="s">
        <v>840</v>
      </c>
      <c r="B3" s="377"/>
      <c r="C3" s="377"/>
    </row>
    <row r="5" spans="1:4">
      <c r="A5" s="334" t="s">
        <v>841</v>
      </c>
      <c r="B5" s="334" t="s">
        <v>299</v>
      </c>
      <c r="C5" s="334" t="s">
        <v>842</v>
      </c>
      <c r="D5" s="332" t="s">
        <v>896</v>
      </c>
    </row>
    <row r="6" spans="1:4">
      <c r="A6" s="335"/>
      <c r="B6" s="335" t="s">
        <v>843</v>
      </c>
      <c r="C6" s="336">
        <v>5435266.3899999997</v>
      </c>
      <c r="D6" s="332">
        <f>(C6/9)*12</f>
        <v>7247021.8533333326</v>
      </c>
    </row>
    <row r="7" spans="1:4">
      <c r="A7" s="337" t="s">
        <v>27</v>
      </c>
      <c r="B7" s="337" t="s">
        <v>378</v>
      </c>
      <c r="C7" s="338">
        <v>886515</v>
      </c>
      <c r="D7" s="332">
        <f t="shared" ref="D7:D70" si="0">(C7/9)*12</f>
        <v>1182020</v>
      </c>
    </row>
    <row r="8" spans="1:4">
      <c r="A8" s="337" t="s">
        <v>29</v>
      </c>
      <c r="B8" s="337" t="s">
        <v>517</v>
      </c>
      <c r="C8" s="338">
        <v>-44401</v>
      </c>
      <c r="D8" s="332">
        <f t="shared" si="0"/>
        <v>-59201.333333333328</v>
      </c>
    </row>
    <row r="9" spans="1:4">
      <c r="A9" s="337" t="s">
        <v>31</v>
      </c>
      <c r="B9" s="337" t="s">
        <v>519</v>
      </c>
      <c r="C9" s="338">
        <v>101978</v>
      </c>
      <c r="D9" s="332">
        <f t="shared" si="0"/>
        <v>135970.66666666666</v>
      </c>
    </row>
    <row r="10" spans="1:4">
      <c r="A10" s="337" t="s">
        <v>844</v>
      </c>
      <c r="B10" s="337" t="s">
        <v>845</v>
      </c>
      <c r="C10" s="338">
        <v>-46169</v>
      </c>
      <c r="D10" s="332">
        <f t="shared" si="0"/>
        <v>-61558.666666666664</v>
      </c>
    </row>
    <row r="11" spans="1:4">
      <c r="A11" s="337" t="s">
        <v>293</v>
      </c>
      <c r="B11" s="337" t="s">
        <v>846</v>
      </c>
      <c r="C11" s="338">
        <v>28779</v>
      </c>
      <c r="D11" s="332">
        <f t="shared" si="0"/>
        <v>38372</v>
      </c>
    </row>
    <row r="12" spans="1:4">
      <c r="A12" s="337" t="s">
        <v>39</v>
      </c>
      <c r="B12" s="337" t="s">
        <v>847</v>
      </c>
      <c r="C12" s="338">
        <v>4166580</v>
      </c>
      <c r="D12" s="332">
        <f t="shared" si="0"/>
        <v>5555440</v>
      </c>
    </row>
    <row r="13" spans="1:4">
      <c r="A13" s="337" t="s">
        <v>291</v>
      </c>
      <c r="B13" s="337" t="s">
        <v>848</v>
      </c>
      <c r="C13" s="338"/>
      <c r="D13" s="332">
        <f t="shared" si="0"/>
        <v>0</v>
      </c>
    </row>
    <row r="14" spans="1:4">
      <c r="A14" s="337" t="s">
        <v>42</v>
      </c>
      <c r="B14" s="337" t="s">
        <v>849</v>
      </c>
      <c r="C14" s="338">
        <v>212242.39</v>
      </c>
      <c r="D14" s="332">
        <f t="shared" si="0"/>
        <v>282989.85333333339</v>
      </c>
    </row>
    <row r="15" spans="1:4">
      <c r="A15" s="337" t="s">
        <v>44</v>
      </c>
      <c r="B15" s="337" t="s">
        <v>535</v>
      </c>
      <c r="C15" s="338">
        <v>59336</v>
      </c>
      <c r="D15" s="332">
        <f t="shared" si="0"/>
        <v>79114.666666666657</v>
      </c>
    </row>
    <row r="16" spans="1:4">
      <c r="A16" s="337" t="s">
        <v>850</v>
      </c>
      <c r="B16" s="337" t="s">
        <v>851</v>
      </c>
      <c r="C16" s="338">
        <v>70406</v>
      </c>
      <c r="D16" s="332">
        <f t="shared" si="0"/>
        <v>93874.666666666657</v>
      </c>
    </row>
    <row r="17" spans="1:4">
      <c r="A17" s="335"/>
      <c r="B17" s="335" t="s">
        <v>852</v>
      </c>
      <c r="C17" s="336">
        <v>210</v>
      </c>
      <c r="D17" s="332">
        <f t="shared" si="0"/>
        <v>280</v>
      </c>
    </row>
    <row r="18" spans="1:4">
      <c r="A18" s="337" t="s">
        <v>54</v>
      </c>
      <c r="B18" s="337" t="s">
        <v>544</v>
      </c>
      <c r="C18" s="338">
        <v>210</v>
      </c>
      <c r="D18" s="332">
        <f t="shared" si="0"/>
        <v>280</v>
      </c>
    </row>
    <row r="19" spans="1:4">
      <c r="A19" s="339"/>
      <c r="B19" s="339" t="s">
        <v>307</v>
      </c>
      <c r="C19" s="340">
        <v>5435476.3899999997</v>
      </c>
      <c r="D19" s="332">
        <f t="shared" si="0"/>
        <v>7247301.8533333335</v>
      </c>
    </row>
    <row r="20" spans="1:4">
      <c r="A20" s="335"/>
      <c r="B20" s="335" t="s">
        <v>853</v>
      </c>
      <c r="C20" s="336">
        <v>142934.44</v>
      </c>
      <c r="D20" s="332">
        <f t="shared" si="0"/>
        <v>190579.25333333336</v>
      </c>
    </row>
    <row r="21" spans="1:4">
      <c r="A21" s="337" t="s">
        <v>60</v>
      </c>
      <c r="B21" s="337" t="s">
        <v>547</v>
      </c>
      <c r="C21" s="338">
        <v>126185.69</v>
      </c>
      <c r="D21" s="332">
        <f t="shared" si="0"/>
        <v>168247.58666666667</v>
      </c>
    </row>
    <row r="22" spans="1:4">
      <c r="A22" s="337" t="s">
        <v>62</v>
      </c>
      <c r="B22" s="337" t="s">
        <v>854</v>
      </c>
      <c r="C22" s="338">
        <v>9289.5499999999993</v>
      </c>
      <c r="D22" s="332">
        <f t="shared" si="0"/>
        <v>12386.066666666666</v>
      </c>
    </row>
    <row r="23" spans="1:4">
      <c r="A23" s="337" t="s">
        <v>64</v>
      </c>
      <c r="B23" s="337" t="s">
        <v>855</v>
      </c>
      <c r="C23" s="338">
        <v>7459.2</v>
      </c>
      <c r="D23" s="332">
        <f t="shared" si="0"/>
        <v>9945.5999999999985</v>
      </c>
    </row>
    <row r="24" spans="1:4">
      <c r="A24" s="335"/>
      <c r="B24" s="335" t="s">
        <v>856</v>
      </c>
      <c r="C24" s="336">
        <v>4503320.33</v>
      </c>
      <c r="D24" s="332">
        <f t="shared" si="0"/>
        <v>6004427.1066666665</v>
      </c>
    </row>
    <row r="25" spans="1:4">
      <c r="A25" s="337" t="s">
        <v>68</v>
      </c>
      <c r="B25" s="337" t="s">
        <v>556</v>
      </c>
      <c r="C25" s="338">
        <v>3107768.43</v>
      </c>
      <c r="D25" s="332">
        <f t="shared" si="0"/>
        <v>4143691.24</v>
      </c>
    </row>
    <row r="26" spans="1:4">
      <c r="A26" s="337" t="s">
        <v>72</v>
      </c>
      <c r="B26" s="337" t="s">
        <v>558</v>
      </c>
      <c r="C26" s="338">
        <v>109317.86</v>
      </c>
      <c r="D26" s="332">
        <f t="shared" si="0"/>
        <v>145757.14666666667</v>
      </c>
    </row>
    <row r="27" spans="1:4">
      <c r="A27" s="337" t="s">
        <v>271</v>
      </c>
      <c r="B27" s="337" t="s">
        <v>562</v>
      </c>
      <c r="C27" s="338">
        <v>343259</v>
      </c>
      <c r="D27" s="332">
        <f t="shared" si="0"/>
        <v>457678.66666666669</v>
      </c>
    </row>
    <row r="28" spans="1:4">
      <c r="A28" s="337" t="s">
        <v>76</v>
      </c>
      <c r="B28" s="337" t="s">
        <v>563</v>
      </c>
      <c r="C28" s="338">
        <v>17104.7</v>
      </c>
      <c r="D28" s="332">
        <f t="shared" si="0"/>
        <v>22806.26666666667</v>
      </c>
    </row>
    <row r="29" spans="1:4">
      <c r="A29" s="337" t="s">
        <v>295</v>
      </c>
      <c r="B29" s="337" t="s">
        <v>857</v>
      </c>
      <c r="C29" s="338">
        <v>149379</v>
      </c>
      <c r="D29" s="332">
        <f t="shared" si="0"/>
        <v>199172</v>
      </c>
    </row>
    <row r="30" spans="1:4">
      <c r="A30" s="337" t="s">
        <v>80</v>
      </c>
      <c r="B30" s="337" t="s">
        <v>565</v>
      </c>
      <c r="C30" s="338">
        <v>131833</v>
      </c>
      <c r="D30" s="332">
        <f t="shared" si="0"/>
        <v>175777.33333333334</v>
      </c>
    </row>
    <row r="31" spans="1:4">
      <c r="A31" s="337" t="s">
        <v>86</v>
      </c>
      <c r="B31" s="337" t="s">
        <v>568</v>
      </c>
      <c r="C31" s="338">
        <v>452532.26</v>
      </c>
      <c r="D31" s="332">
        <f t="shared" si="0"/>
        <v>603376.34666666668</v>
      </c>
    </row>
    <row r="32" spans="1:4">
      <c r="A32" s="337" t="s">
        <v>90</v>
      </c>
      <c r="B32" s="337" t="s">
        <v>571</v>
      </c>
      <c r="C32" s="338">
        <v>3734.16</v>
      </c>
      <c r="D32" s="332">
        <f t="shared" si="0"/>
        <v>4978.8799999999992</v>
      </c>
    </row>
    <row r="33" spans="1:4">
      <c r="A33" s="337" t="s">
        <v>858</v>
      </c>
      <c r="B33" s="337" t="s">
        <v>859</v>
      </c>
      <c r="C33" s="338">
        <v>4603.92</v>
      </c>
      <c r="D33" s="332">
        <f t="shared" si="0"/>
        <v>6138.56</v>
      </c>
    </row>
    <row r="34" spans="1:4">
      <c r="A34" s="337" t="s">
        <v>860</v>
      </c>
      <c r="B34" s="337" t="s">
        <v>575</v>
      </c>
      <c r="C34" s="338">
        <v>-2102.84</v>
      </c>
      <c r="D34" s="332">
        <f t="shared" si="0"/>
        <v>-2803.7866666666669</v>
      </c>
    </row>
    <row r="35" spans="1:4">
      <c r="A35" s="337" t="s">
        <v>861</v>
      </c>
      <c r="B35" s="337" t="s">
        <v>862</v>
      </c>
      <c r="C35" s="338">
        <v>-2501.08</v>
      </c>
      <c r="D35" s="332">
        <f t="shared" si="0"/>
        <v>-3334.7733333333335</v>
      </c>
    </row>
    <row r="36" spans="1:4">
      <c r="A36" s="337" t="s">
        <v>100</v>
      </c>
      <c r="B36" s="337" t="s">
        <v>863</v>
      </c>
      <c r="C36" s="338">
        <v>474671.48</v>
      </c>
      <c r="D36" s="332">
        <f t="shared" si="0"/>
        <v>632895.30666666664</v>
      </c>
    </row>
    <row r="37" spans="1:4">
      <c r="A37" s="337" t="s">
        <v>102</v>
      </c>
      <c r="B37" s="337" t="s">
        <v>582</v>
      </c>
      <c r="C37" s="338">
        <v>-73781</v>
      </c>
      <c r="D37" s="332">
        <f t="shared" si="0"/>
        <v>-98374.666666666657</v>
      </c>
    </row>
    <row r="38" spans="1:4">
      <c r="A38" s="337" t="s">
        <v>864</v>
      </c>
      <c r="B38" s="337" t="s">
        <v>584</v>
      </c>
      <c r="C38" s="338">
        <v>89792</v>
      </c>
      <c r="D38" s="332">
        <f t="shared" si="0"/>
        <v>119722.66666666666</v>
      </c>
    </row>
    <row r="39" spans="1:4">
      <c r="A39" s="337" t="s">
        <v>865</v>
      </c>
      <c r="B39" s="337" t="s">
        <v>866</v>
      </c>
      <c r="C39" s="338">
        <v>-89792</v>
      </c>
      <c r="D39" s="332">
        <f t="shared" si="0"/>
        <v>-119722.66666666666</v>
      </c>
    </row>
    <row r="40" spans="1:4">
      <c r="A40" s="337" t="s">
        <v>104</v>
      </c>
      <c r="B40" s="337" t="s">
        <v>587</v>
      </c>
      <c r="C40" s="338">
        <v>17400</v>
      </c>
      <c r="D40" s="332">
        <f t="shared" si="0"/>
        <v>23200</v>
      </c>
    </row>
    <row r="41" spans="1:4">
      <c r="A41" s="337" t="s">
        <v>106</v>
      </c>
      <c r="B41" s="337" t="s">
        <v>591</v>
      </c>
      <c r="C41" s="338">
        <v>-156327</v>
      </c>
      <c r="D41" s="332">
        <f t="shared" si="0"/>
        <v>-208436</v>
      </c>
    </row>
    <row r="42" spans="1:4">
      <c r="A42" s="337" t="s">
        <v>108</v>
      </c>
      <c r="B42" s="337" t="s">
        <v>592</v>
      </c>
      <c r="C42" s="338">
        <v>-116185</v>
      </c>
      <c r="D42" s="332">
        <f t="shared" si="0"/>
        <v>-154913.33333333334</v>
      </c>
    </row>
    <row r="43" spans="1:4">
      <c r="A43" s="337" t="s">
        <v>867</v>
      </c>
      <c r="B43" s="337" t="s">
        <v>594</v>
      </c>
      <c r="C43" s="338">
        <v>-322267</v>
      </c>
      <c r="D43" s="332">
        <f t="shared" si="0"/>
        <v>-429689.33333333337</v>
      </c>
    </row>
    <row r="44" spans="1:4">
      <c r="A44" s="337" t="s">
        <v>868</v>
      </c>
      <c r="B44" s="337" t="s">
        <v>869</v>
      </c>
      <c r="C44" s="338">
        <v>322267</v>
      </c>
      <c r="D44" s="332">
        <f t="shared" si="0"/>
        <v>429689.33333333337</v>
      </c>
    </row>
    <row r="45" spans="1:4">
      <c r="A45" s="337" t="s">
        <v>740</v>
      </c>
      <c r="B45" s="337" t="s">
        <v>600</v>
      </c>
      <c r="C45" s="338">
        <v>-8325</v>
      </c>
      <c r="D45" s="332">
        <f t="shared" si="0"/>
        <v>-11100</v>
      </c>
    </row>
    <row r="46" spans="1:4">
      <c r="A46" s="337" t="s">
        <v>114</v>
      </c>
      <c r="B46" s="337" t="s">
        <v>601</v>
      </c>
      <c r="C46" s="338">
        <v>5175</v>
      </c>
      <c r="D46" s="332">
        <f t="shared" si="0"/>
        <v>6900</v>
      </c>
    </row>
    <row r="47" spans="1:4">
      <c r="A47" s="337" t="s">
        <v>116</v>
      </c>
      <c r="B47" s="337" t="s">
        <v>603</v>
      </c>
      <c r="C47" s="338">
        <v>-1758.36</v>
      </c>
      <c r="D47" s="332">
        <f t="shared" si="0"/>
        <v>-2344.48</v>
      </c>
    </row>
    <row r="48" spans="1:4">
      <c r="A48" s="337" t="s">
        <v>118</v>
      </c>
      <c r="B48" s="337" t="s">
        <v>605</v>
      </c>
      <c r="C48" s="338">
        <v>3753.34</v>
      </c>
      <c r="D48" s="332">
        <f t="shared" si="0"/>
        <v>5004.4533333333338</v>
      </c>
    </row>
    <row r="49" spans="1:4">
      <c r="A49" s="337" t="s">
        <v>120</v>
      </c>
      <c r="B49" s="337" t="s">
        <v>607</v>
      </c>
      <c r="C49" s="338">
        <v>22668.75</v>
      </c>
      <c r="D49" s="332">
        <f t="shared" si="0"/>
        <v>30225</v>
      </c>
    </row>
    <row r="50" spans="1:4">
      <c r="A50" s="337" t="s">
        <v>122</v>
      </c>
      <c r="B50" s="337" t="s">
        <v>608</v>
      </c>
      <c r="C50" s="338">
        <v>-1226.95</v>
      </c>
      <c r="D50" s="332">
        <f t="shared" si="0"/>
        <v>-1635.9333333333334</v>
      </c>
    </row>
    <row r="51" spans="1:4">
      <c r="A51" s="337" t="s">
        <v>124</v>
      </c>
      <c r="B51" s="337" t="s">
        <v>609</v>
      </c>
      <c r="C51" s="338">
        <v>11500</v>
      </c>
      <c r="D51" s="332">
        <f t="shared" si="0"/>
        <v>15333.333333333334</v>
      </c>
    </row>
    <row r="52" spans="1:4">
      <c r="A52" s="337" t="s">
        <v>126</v>
      </c>
      <c r="B52" s="337" t="s">
        <v>611</v>
      </c>
      <c r="C52" s="338">
        <v>10826.66</v>
      </c>
      <c r="D52" s="332">
        <f t="shared" si="0"/>
        <v>14435.546666666665</v>
      </c>
    </row>
    <row r="53" spans="1:4">
      <c r="A53" s="335"/>
      <c r="B53" s="335" t="s">
        <v>870</v>
      </c>
      <c r="C53" s="336">
        <v>22019.599999999999</v>
      </c>
      <c r="D53" s="332">
        <f t="shared" si="0"/>
        <v>29359.466666666667</v>
      </c>
    </row>
    <row r="54" spans="1:4">
      <c r="A54" s="337" t="s">
        <v>130</v>
      </c>
      <c r="B54" s="337" t="s">
        <v>871</v>
      </c>
      <c r="C54" s="338">
        <v>17775</v>
      </c>
      <c r="D54" s="332">
        <f t="shared" si="0"/>
        <v>23700</v>
      </c>
    </row>
    <row r="55" spans="1:4">
      <c r="A55" s="337" t="s">
        <v>132</v>
      </c>
      <c r="B55" s="337" t="s">
        <v>872</v>
      </c>
      <c r="C55" s="338">
        <v>4244.6000000000004</v>
      </c>
      <c r="D55" s="332">
        <f t="shared" si="0"/>
        <v>5659.4666666666672</v>
      </c>
    </row>
    <row r="56" spans="1:4">
      <c r="A56" s="335"/>
      <c r="B56" s="335" t="s">
        <v>311</v>
      </c>
      <c r="C56" s="336">
        <v>744615.13</v>
      </c>
      <c r="D56" s="332">
        <f t="shared" si="0"/>
        <v>992820.17333333334</v>
      </c>
    </row>
    <row r="57" spans="1:4">
      <c r="A57" s="337" t="s">
        <v>140</v>
      </c>
      <c r="B57" s="337" t="s">
        <v>624</v>
      </c>
      <c r="C57" s="338">
        <v>29790.94</v>
      </c>
      <c r="D57" s="332">
        <f t="shared" si="0"/>
        <v>39721.253333333327</v>
      </c>
    </row>
    <row r="58" spans="1:4">
      <c r="A58" s="337" t="s">
        <v>142</v>
      </c>
      <c r="B58" s="337" t="s">
        <v>626</v>
      </c>
      <c r="C58" s="338">
        <v>31760.23</v>
      </c>
      <c r="D58" s="332">
        <f t="shared" si="0"/>
        <v>42346.973333333335</v>
      </c>
    </row>
    <row r="59" spans="1:4">
      <c r="A59" s="337" t="s">
        <v>144</v>
      </c>
      <c r="B59" s="337" t="s">
        <v>628</v>
      </c>
      <c r="C59" s="338">
        <v>24235.7</v>
      </c>
      <c r="D59" s="332">
        <f t="shared" si="0"/>
        <v>32314.26666666667</v>
      </c>
    </row>
    <row r="60" spans="1:4">
      <c r="A60" s="337" t="s">
        <v>146</v>
      </c>
      <c r="B60" s="337" t="s">
        <v>630</v>
      </c>
      <c r="C60" s="338">
        <v>163806.39999999999</v>
      </c>
      <c r="D60" s="332">
        <f t="shared" si="0"/>
        <v>218408.53333333333</v>
      </c>
    </row>
    <row r="61" spans="1:4">
      <c r="A61" s="337" t="s">
        <v>156</v>
      </c>
      <c r="B61" s="337" t="s">
        <v>873</v>
      </c>
      <c r="C61" s="338">
        <v>589.6</v>
      </c>
      <c r="D61" s="332">
        <f t="shared" si="0"/>
        <v>786.13333333333344</v>
      </c>
    </row>
    <row r="62" spans="1:4">
      <c r="A62" s="337" t="s">
        <v>158</v>
      </c>
      <c r="B62" s="337" t="s">
        <v>639</v>
      </c>
      <c r="C62" s="338">
        <v>72279.92</v>
      </c>
      <c r="D62" s="332">
        <f t="shared" si="0"/>
        <v>96373.226666666655</v>
      </c>
    </row>
    <row r="63" spans="1:4">
      <c r="A63" s="337" t="s">
        <v>160</v>
      </c>
      <c r="B63" s="337" t="s">
        <v>641</v>
      </c>
      <c r="C63" s="338">
        <v>26241.040000000001</v>
      </c>
      <c r="D63" s="332">
        <f t="shared" si="0"/>
        <v>34988.053333333337</v>
      </c>
    </row>
    <row r="64" spans="1:4">
      <c r="A64" s="337" t="s">
        <v>162</v>
      </c>
      <c r="B64" s="337" t="s">
        <v>874</v>
      </c>
      <c r="C64" s="338">
        <v>33150.400000000001</v>
      </c>
      <c r="D64" s="332">
        <f t="shared" si="0"/>
        <v>44200.533333333333</v>
      </c>
    </row>
    <row r="65" spans="1:4">
      <c r="A65" s="337" t="s">
        <v>164</v>
      </c>
      <c r="B65" s="337" t="s">
        <v>875</v>
      </c>
      <c r="C65" s="338">
        <v>26296.55</v>
      </c>
      <c r="D65" s="332">
        <f t="shared" si="0"/>
        <v>35062.066666666666</v>
      </c>
    </row>
    <row r="66" spans="1:4">
      <c r="A66" s="337" t="s">
        <v>170</v>
      </c>
      <c r="B66" s="337" t="s">
        <v>876</v>
      </c>
      <c r="C66" s="338">
        <v>12484.6</v>
      </c>
      <c r="D66" s="332">
        <f t="shared" si="0"/>
        <v>16646.133333333335</v>
      </c>
    </row>
    <row r="67" spans="1:4">
      <c r="A67" s="337" t="s">
        <v>172</v>
      </c>
      <c r="B67" s="337" t="s">
        <v>877</v>
      </c>
      <c r="C67" s="338"/>
      <c r="D67" s="332">
        <f t="shared" si="0"/>
        <v>0</v>
      </c>
    </row>
    <row r="68" spans="1:4">
      <c r="A68" s="337" t="s">
        <v>174</v>
      </c>
      <c r="B68" s="337" t="s">
        <v>878</v>
      </c>
      <c r="C68" s="338"/>
      <c r="D68" s="332">
        <f t="shared" si="0"/>
        <v>0</v>
      </c>
    </row>
    <row r="69" spans="1:4">
      <c r="A69" s="337" t="s">
        <v>176</v>
      </c>
      <c r="B69" s="337" t="s">
        <v>657</v>
      </c>
      <c r="C69" s="338">
        <v>21052.6</v>
      </c>
      <c r="D69" s="332">
        <f t="shared" si="0"/>
        <v>28070.133333333331</v>
      </c>
    </row>
    <row r="70" spans="1:4">
      <c r="A70" s="337" t="s">
        <v>178</v>
      </c>
      <c r="B70" s="337" t="s">
        <v>658</v>
      </c>
      <c r="C70" s="338">
        <v>21500</v>
      </c>
      <c r="D70" s="332">
        <f t="shared" si="0"/>
        <v>28666.666666666664</v>
      </c>
    </row>
    <row r="71" spans="1:4">
      <c r="A71" s="337" t="s">
        <v>180</v>
      </c>
      <c r="B71" s="337" t="s">
        <v>660</v>
      </c>
      <c r="C71" s="338">
        <v>112145.38</v>
      </c>
      <c r="D71" s="332">
        <f t="shared" ref="D71:D105" si="1">(C71/9)*12</f>
        <v>149527.17333333334</v>
      </c>
    </row>
    <row r="72" spans="1:4">
      <c r="A72" s="337" t="s">
        <v>879</v>
      </c>
      <c r="B72" s="337" t="s">
        <v>880</v>
      </c>
      <c r="C72" s="338">
        <v>4271.74</v>
      </c>
      <c r="D72" s="332">
        <f t="shared" si="1"/>
        <v>5695.6533333333327</v>
      </c>
    </row>
    <row r="73" spans="1:4">
      <c r="A73" s="337" t="s">
        <v>186</v>
      </c>
      <c r="B73" s="337" t="s">
        <v>666</v>
      </c>
      <c r="C73" s="338">
        <v>28170.41</v>
      </c>
      <c r="D73" s="332">
        <f t="shared" si="1"/>
        <v>37560.546666666662</v>
      </c>
    </row>
    <row r="74" spans="1:4">
      <c r="A74" s="337" t="s">
        <v>189</v>
      </c>
      <c r="B74" s="337" t="s">
        <v>881</v>
      </c>
      <c r="C74" s="338">
        <v>25568.6</v>
      </c>
      <c r="D74" s="332">
        <f t="shared" si="1"/>
        <v>34091.46666666666</v>
      </c>
    </row>
    <row r="75" spans="1:4">
      <c r="A75" s="337" t="s">
        <v>193</v>
      </c>
      <c r="B75" s="337" t="s">
        <v>670</v>
      </c>
      <c r="C75" s="338">
        <v>3829</v>
      </c>
      <c r="D75" s="332">
        <f t="shared" si="1"/>
        <v>5105.3333333333339</v>
      </c>
    </row>
    <row r="76" spans="1:4">
      <c r="A76" s="337" t="s">
        <v>195</v>
      </c>
      <c r="B76" s="337" t="s">
        <v>672</v>
      </c>
      <c r="C76" s="338">
        <v>22210.33</v>
      </c>
      <c r="D76" s="332">
        <f t="shared" si="1"/>
        <v>29613.773333333338</v>
      </c>
    </row>
    <row r="77" spans="1:4">
      <c r="A77" s="337" t="s">
        <v>197</v>
      </c>
      <c r="B77" s="337" t="s">
        <v>674</v>
      </c>
      <c r="C77" s="338">
        <v>999.98</v>
      </c>
      <c r="D77" s="332">
        <f t="shared" si="1"/>
        <v>1333.3066666666666</v>
      </c>
    </row>
    <row r="78" spans="1:4">
      <c r="A78" s="337" t="s">
        <v>199</v>
      </c>
      <c r="B78" s="337" t="s">
        <v>676</v>
      </c>
      <c r="C78" s="338">
        <v>7475.86</v>
      </c>
      <c r="D78" s="332">
        <f t="shared" si="1"/>
        <v>9967.8133333333317</v>
      </c>
    </row>
    <row r="79" spans="1:4">
      <c r="A79" s="337" t="s">
        <v>201</v>
      </c>
      <c r="B79" s="337" t="s">
        <v>678</v>
      </c>
      <c r="C79" s="338">
        <v>4210.0600000000004</v>
      </c>
      <c r="D79" s="332">
        <f t="shared" si="1"/>
        <v>5613.4133333333339</v>
      </c>
    </row>
    <row r="80" spans="1:4">
      <c r="A80" s="337" t="s">
        <v>203</v>
      </c>
      <c r="B80" s="337" t="s">
        <v>882</v>
      </c>
      <c r="C80" s="338"/>
      <c r="D80" s="332">
        <f t="shared" si="1"/>
        <v>0</v>
      </c>
    </row>
    <row r="81" spans="1:4">
      <c r="A81" s="337" t="s">
        <v>211</v>
      </c>
      <c r="B81" s="337" t="s">
        <v>691</v>
      </c>
      <c r="C81" s="338">
        <v>16058.69</v>
      </c>
      <c r="D81" s="332">
        <f t="shared" si="1"/>
        <v>21411.58666666667</v>
      </c>
    </row>
    <row r="82" spans="1:4">
      <c r="A82" s="337" t="s">
        <v>213</v>
      </c>
      <c r="B82" s="337" t="s">
        <v>693</v>
      </c>
      <c r="C82" s="338"/>
      <c r="D82" s="332">
        <f t="shared" si="1"/>
        <v>0</v>
      </c>
    </row>
    <row r="83" spans="1:4">
      <c r="A83" s="337" t="s">
        <v>217</v>
      </c>
      <c r="B83" s="337" t="s">
        <v>698</v>
      </c>
      <c r="C83" s="338">
        <v>4990</v>
      </c>
      <c r="D83" s="332">
        <f t="shared" si="1"/>
        <v>6653.3333333333339</v>
      </c>
    </row>
    <row r="84" spans="1:4">
      <c r="A84" s="337" t="s">
        <v>219</v>
      </c>
      <c r="B84" s="337" t="s">
        <v>883</v>
      </c>
      <c r="C84" s="338">
        <v>1976</v>
      </c>
      <c r="D84" s="332">
        <f t="shared" si="1"/>
        <v>2634.6666666666665</v>
      </c>
    </row>
    <row r="85" spans="1:4">
      <c r="A85" s="337" t="s">
        <v>223</v>
      </c>
      <c r="B85" s="337" t="s">
        <v>884</v>
      </c>
      <c r="C85" s="338">
        <v>367</v>
      </c>
      <c r="D85" s="332">
        <f t="shared" si="1"/>
        <v>489.33333333333337</v>
      </c>
    </row>
    <row r="86" spans="1:4">
      <c r="A86" s="337" t="s">
        <v>225</v>
      </c>
      <c r="B86" s="337" t="s">
        <v>706</v>
      </c>
      <c r="C86" s="338">
        <v>13057.47</v>
      </c>
      <c r="D86" s="332">
        <f t="shared" si="1"/>
        <v>17409.96</v>
      </c>
    </row>
    <row r="87" spans="1:4">
      <c r="A87" s="337" t="s">
        <v>227</v>
      </c>
      <c r="B87" s="337" t="s">
        <v>708</v>
      </c>
      <c r="C87" s="338">
        <v>10940.55</v>
      </c>
      <c r="D87" s="332">
        <f t="shared" si="1"/>
        <v>14587.399999999998</v>
      </c>
    </row>
    <row r="88" spans="1:4">
      <c r="A88" s="337" t="s">
        <v>229</v>
      </c>
      <c r="B88" s="337" t="s">
        <v>885</v>
      </c>
      <c r="C88" s="338">
        <v>0</v>
      </c>
      <c r="D88" s="332">
        <f t="shared" si="1"/>
        <v>0</v>
      </c>
    </row>
    <row r="89" spans="1:4">
      <c r="A89" s="337" t="s">
        <v>231</v>
      </c>
      <c r="B89" s="337" t="s">
        <v>710</v>
      </c>
      <c r="C89" s="338">
        <v>6725.25</v>
      </c>
      <c r="D89" s="332">
        <f t="shared" si="1"/>
        <v>8967</v>
      </c>
    </row>
    <row r="90" spans="1:4">
      <c r="A90" s="337" t="s">
        <v>886</v>
      </c>
      <c r="B90" s="337" t="s">
        <v>887</v>
      </c>
      <c r="C90" s="338">
        <v>994.15</v>
      </c>
      <c r="D90" s="332">
        <f t="shared" si="1"/>
        <v>1325.5333333333333</v>
      </c>
    </row>
    <row r="91" spans="1:4">
      <c r="A91" s="337" t="s">
        <v>233</v>
      </c>
      <c r="B91" s="337" t="s">
        <v>715</v>
      </c>
      <c r="C91" s="338">
        <v>69.88</v>
      </c>
      <c r="D91" s="332">
        <f t="shared" si="1"/>
        <v>93.173333333333332</v>
      </c>
    </row>
    <row r="92" spans="1:4">
      <c r="A92" s="337" t="s">
        <v>235</v>
      </c>
      <c r="B92" s="337" t="s">
        <v>716</v>
      </c>
      <c r="C92" s="338">
        <v>14106.8</v>
      </c>
      <c r="D92" s="332">
        <f t="shared" si="1"/>
        <v>18809.066666666666</v>
      </c>
    </row>
    <row r="93" spans="1:4">
      <c r="A93" s="337" t="s">
        <v>888</v>
      </c>
      <c r="B93" s="337" t="s">
        <v>889</v>
      </c>
      <c r="C93" s="338">
        <v>3260</v>
      </c>
      <c r="D93" s="332">
        <f t="shared" si="1"/>
        <v>4346.666666666667</v>
      </c>
    </row>
    <row r="94" spans="1:4">
      <c r="A94" s="339"/>
      <c r="B94" s="339" t="s">
        <v>312</v>
      </c>
      <c r="C94" s="340">
        <v>5412889.5</v>
      </c>
      <c r="D94" s="332">
        <f t="shared" si="1"/>
        <v>7217186</v>
      </c>
    </row>
    <row r="95" spans="1:4">
      <c r="A95" s="339"/>
      <c r="B95" s="339" t="s">
        <v>313</v>
      </c>
      <c r="C95" s="340">
        <v>22586.89</v>
      </c>
      <c r="D95" s="332">
        <f t="shared" si="1"/>
        <v>30115.853333333333</v>
      </c>
    </row>
    <row r="96" spans="1:4">
      <c r="A96" s="335"/>
      <c r="B96" s="335" t="s">
        <v>890</v>
      </c>
      <c r="C96" s="336">
        <v>571.89</v>
      </c>
      <c r="D96" s="332">
        <f t="shared" si="1"/>
        <v>762.52</v>
      </c>
    </row>
    <row r="97" spans="1:4">
      <c r="A97" s="337" t="s">
        <v>245</v>
      </c>
      <c r="B97" s="337" t="s">
        <v>722</v>
      </c>
      <c r="C97" s="338">
        <v>571.89</v>
      </c>
      <c r="D97" s="332">
        <f t="shared" si="1"/>
        <v>762.52</v>
      </c>
    </row>
    <row r="98" spans="1:4">
      <c r="A98" s="335"/>
      <c r="B98" s="335" t="s">
        <v>734</v>
      </c>
      <c r="C98" s="336">
        <v>68228.97</v>
      </c>
      <c r="D98" s="332">
        <f t="shared" si="1"/>
        <v>90971.96</v>
      </c>
    </row>
    <row r="99" spans="1:4">
      <c r="A99" s="337" t="s">
        <v>253</v>
      </c>
      <c r="B99" s="337" t="s">
        <v>729</v>
      </c>
      <c r="C99" s="338">
        <v>68205.36</v>
      </c>
      <c r="D99" s="332">
        <f t="shared" si="1"/>
        <v>90940.479999999996</v>
      </c>
    </row>
    <row r="100" spans="1:4">
      <c r="A100" s="337" t="s">
        <v>891</v>
      </c>
      <c r="B100" s="337" t="s">
        <v>731</v>
      </c>
      <c r="C100" s="338">
        <v>23.61</v>
      </c>
      <c r="D100" s="332">
        <f t="shared" si="1"/>
        <v>31.479999999999997</v>
      </c>
    </row>
    <row r="101" spans="1:4">
      <c r="A101" s="337" t="s">
        <v>255</v>
      </c>
      <c r="B101" s="337" t="s">
        <v>892</v>
      </c>
      <c r="C101" s="338">
        <v>0</v>
      </c>
      <c r="D101" s="332">
        <f t="shared" si="1"/>
        <v>0</v>
      </c>
    </row>
    <row r="102" spans="1:4">
      <c r="A102" s="339"/>
      <c r="B102" s="339" t="s">
        <v>893</v>
      </c>
      <c r="C102" s="340">
        <v>-67657.08</v>
      </c>
      <c r="D102" s="332">
        <f t="shared" si="1"/>
        <v>-90209.44</v>
      </c>
    </row>
    <row r="103" spans="1:4">
      <c r="A103" s="339"/>
      <c r="B103" s="339" t="s">
        <v>894</v>
      </c>
      <c r="C103" s="340">
        <v>-45070.19</v>
      </c>
      <c r="D103" s="332">
        <f t="shared" si="1"/>
        <v>-60093.58666666667</v>
      </c>
    </row>
    <row r="104" spans="1:4">
      <c r="A104" s="339"/>
      <c r="B104" s="339" t="s">
        <v>895</v>
      </c>
      <c r="C104" s="340">
        <v>-45070.19</v>
      </c>
      <c r="D104" s="332">
        <f t="shared" si="1"/>
        <v>-60093.58666666667</v>
      </c>
    </row>
    <row r="105" spans="1:4">
      <c r="A105" s="339"/>
      <c r="B105" s="339" t="s">
        <v>316</v>
      </c>
      <c r="C105" s="340">
        <v>-45070.19</v>
      </c>
      <c r="D105" s="332">
        <f t="shared" si="1"/>
        <v>-60093.58666666667</v>
      </c>
    </row>
  </sheetData>
  <mergeCells count="2">
    <mergeCell ref="A1:C1"/>
    <mergeCell ref="A3:C3"/>
  </mergeCell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26"/>
  <sheetViews>
    <sheetView tabSelected="1" workbookViewId="0">
      <pane ySplit="1" topLeftCell="A2" activePane="bottomLeft" state="frozen"/>
      <selection pane="bottomLeft" activeCell="O126" sqref="O126"/>
    </sheetView>
  </sheetViews>
  <sheetFormatPr baseColWidth="10" defaultRowHeight="12.75"/>
  <cols>
    <col min="1" max="1" width="14.28515625" style="24" bestFit="1" customWidth="1"/>
    <col min="2" max="2" width="39.140625" bestFit="1" customWidth="1"/>
    <col min="3" max="3" width="11.42578125" customWidth="1"/>
    <col min="11" max="14" width="11.42578125" customWidth="1"/>
    <col min="16" max="16" width="1.5703125" style="233" customWidth="1"/>
    <col min="17" max="17" width="11.42578125" style="233"/>
    <col min="18" max="18" width="1.5703125" style="233" customWidth="1"/>
  </cols>
  <sheetData>
    <row r="1" spans="1:18" ht="26.25">
      <c r="A1" s="36" t="s">
        <v>299</v>
      </c>
      <c r="B1" s="37" t="s">
        <v>25</v>
      </c>
      <c r="C1" s="69" t="s">
        <v>319</v>
      </c>
      <c r="D1" s="69" t="s">
        <v>7</v>
      </c>
      <c r="E1" s="69" t="s">
        <v>8</v>
      </c>
      <c r="F1" s="69" t="s">
        <v>9</v>
      </c>
      <c r="G1" s="69" t="s">
        <v>10</v>
      </c>
      <c r="H1" s="69" t="s">
        <v>320</v>
      </c>
      <c r="I1" s="69" t="s">
        <v>12</v>
      </c>
      <c r="J1" s="69" t="s">
        <v>13</v>
      </c>
      <c r="K1" s="69" t="s">
        <v>14</v>
      </c>
      <c r="L1" s="69" t="s">
        <v>15</v>
      </c>
      <c r="M1" s="69" t="s">
        <v>16</v>
      </c>
      <c r="N1" s="69" t="s">
        <v>17</v>
      </c>
      <c r="O1" s="38" t="s">
        <v>26</v>
      </c>
      <c r="P1" s="236"/>
      <c r="Q1" s="237" t="s">
        <v>403</v>
      </c>
      <c r="R1" s="237"/>
    </row>
    <row r="2" spans="1:18" ht="15">
      <c r="A2" s="40" t="s">
        <v>27</v>
      </c>
      <c r="B2" s="41" t="s">
        <v>28</v>
      </c>
      <c r="C2" s="39">
        <f>Inntekter!D97</f>
        <v>115995</v>
      </c>
      <c r="D2" s="39">
        <f>Inntekter!E97</f>
        <v>115995</v>
      </c>
      <c r="E2" s="39">
        <f>Inntekter!F97</f>
        <v>115995</v>
      </c>
      <c r="F2" s="39">
        <f>Inntekter!G97</f>
        <v>115995</v>
      </c>
      <c r="G2" s="39">
        <f>Inntekter!H97</f>
        <v>115995</v>
      </c>
      <c r="H2" s="39">
        <f>Inntekter!I97</f>
        <v>115995</v>
      </c>
      <c r="I2" s="39">
        <f>Inntekter!J97</f>
        <v>0</v>
      </c>
      <c r="J2" s="39">
        <f>Inntekter!K97</f>
        <v>115995</v>
      </c>
      <c r="K2" s="39">
        <f>Inntekter!L97</f>
        <v>115995</v>
      </c>
      <c r="L2" s="39">
        <f>Inntekter!M97</f>
        <v>115995</v>
      </c>
      <c r="M2" s="39">
        <f>Inntekter!N97</f>
        <v>115995</v>
      </c>
      <c r="N2" s="39">
        <f>Inntekter!O97</f>
        <v>115995</v>
      </c>
      <c r="O2" s="45">
        <f>SUM(C2:N2)</f>
        <v>1275945</v>
      </c>
      <c r="P2" s="45"/>
      <c r="Q2" s="240"/>
      <c r="R2" s="197"/>
    </row>
    <row r="3" spans="1:18" ht="15">
      <c r="A3" s="27" t="s">
        <v>29</v>
      </c>
      <c r="B3" s="22" t="s">
        <v>30</v>
      </c>
      <c r="C3" s="58">
        <f>O3/12</f>
        <v>4933.333333333333</v>
      </c>
      <c r="D3" s="58">
        <f>C3</f>
        <v>4933.333333333333</v>
      </c>
      <c r="E3" s="58">
        <f t="shared" ref="E3:N3" si="0">D3</f>
        <v>4933.333333333333</v>
      </c>
      <c r="F3" s="58">
        <f t="shared" si="0"/>
        <v>4933.333333333333</v>
      </c>
      <c r="G3" s="58">
        <f t="shared" si="0"/>
        <v>4933.333333333333</v>
      </c>
      <c r="H3" s="58">
        <f t="shared" si="0"/>
        <v>4933.333333333333</v>
      </c>
      <c r="I3" s="58">
        <f t="shared" si="0"/>
        <v>4933.333333333333</v>
      </c>
      <c r="J3" s="58">
        <f t="shared" si="0"/>
        <v>4933.333333333333</v>
      </c>
      <c r="K3" s="58">
        <f t="shared" si="0"/>
        <v>4933.333333333333</v>
      </c>
      <c r="L3" s="58">
        <f t="shared" si="0"/>
        <v>4933.333333333333</v>
      </c>
      <c r="M3" s="58">
        <f t="shared" si="0"/>
        <v>4933.333333333333</v>
      </c>
      <c r="N3" s="58">
        <f t="shared" si="0"/>
        <v>4933.333333333333</v>
      </c>
      <c r="O3" s="45">
        <v>59200</v>
      </c>
      <c r="P3" s="45"/>
      <c r="Q3" s="238">
        <v>59200</v>
      </c>
      <c r="R3" s="197"/>
    </row>
    <row r="4" spans="1:18" ht="15">
      <c r="A4" s="40" t="s">
        <v>31</v>
      </c>
      <c r="B4" s="41" t="s">
        <v>32</v>
      </c>
      <c r="C4" s="39">
        <f>Inntekter!D98</f>
        <v>12950</v>
      </c>
      <c r="D4" s="39">
        <f>Inntekter!E98</f>
        <v>12950</v>
      </c>
      <c r="E4" s="39">
        <f>Inntekter!F98</f>
        <v>12950</v>
      </c>
      <c r="F4" s="39">
        <f>Inntekter!G98</f>
        <v>12950</v>
      </c>
      <c r="G4" s="39">
        <f>Inntekter!H98</f>
        <v>12950</v>
      </c>
      <c r="H4" s="39">
        <f>Inntekter!I98</f>
        <v>12950</v>
      </c>
      <c r="I4" s="39">
        <f>Inntekter!J98</f>
        <v>0</v>
      </c>
      <c r="J4" s="39">
        <f>Inntekter!K98</f>
        <v>12950</v>
      </c>
      <c r="K4" s="39">
        <f>Inntekter!L98</f>
        <v>12950</v>
      </c>
      <c r="L4" s="39">
        <f>Inntekter!M98</f>
        <v>12950</v>
      </c>
      <c r="M4" s="39">
        <f>Inntekter!N98</f>
        <v>12950</v>
      </c>
      <c r="N4" s="39">
        <f>Inntekter!O98</f>
        <v>12950</v>
      </c>
      <c r="O4" s="45">
        <f>SUM(C4:N4)</f>
        <v>142450</v>
      </c>
      <c r="P4" s="45"/>
      <c r="Q4" s="240"/>
      <c r="R4" s="197"/>
    </row>
    <row r="5" spans="1:18" ht="15">
      <c r="A5" s="27" t="s">
        <v>33</v>
      </c>
      <c r="B5" s="22" t="s">
        <v>34</v>
      </c>
      <c r="C5" s="58">
        <f>O5/12</f>
        <v>0</v>
      </c>
      <c r="D5" s="58">
        <f>C5</f>
        <v>0</v>
      </c>
      <c r="E5" s="58">
        <f t="shared" ref="E5:N5" si="1">D5</f>
        <v>0</v>
      </c>
      <c r="F5" s="58">
        <f t="shared" si="1"/>
        <v>0</v>
      </c>
      <c r="G5" s="58">
        <f t="shared" si="1"/>
        <v>0</v>
      </c>
      <c r="H5" s="58">
        <f t="shared" si="1"/>
        <v>0</v>
      </c>
      <c r="I5" s="58">
        <f t="shared" si="1"/>
        <v>0</v>
      </c>
      <c r="J5" s="58">
        <f t="shared" si="1"/>
        <v>0</v>
      </c>
      <c r="K5" s="58">
        <f t="shared" si="1"/>
        <v>0</v>
      </c>
      <c r="L5" s="58">
        <f t="shared" si="1"/>
        <v>0</v>
      </c>
      <c r="M5" s="58">
        <f t="shared" si="1"/>
        <v>0</v>
      </c>
      <c r="N5" s="58">
        <f t="shared" si="1"/>
        <v>0</v>
      </c>
      <c r="O5" s="45">
        <v>0</v>
      </c>
      <c r="P5" s="45"/>
      <c r="Q5" s="238"/>
      <c r="R5" s="197"/>
    </row>
    <row r="6" spans="1:18" ht="15">
      <c r="A6" s="27" t="s">
        <v>35</v>
      </c>
      <c r="B6" s="22" t="s">
        <v>36</v>
      </c>
      <c r="C6" s="58">
        <f>O6/12</f>
        <v>0</v>
      </c>
      <c r="D6" s="58">
        <f t="shared" ref="D6:N6" si="2">C6</f>
        <v>0</v>
      </c>
      <c r="E6" s="58">
        <f t="shared" si="2"/>
        <v>0</v>
      </c>
      <c r="F6" s="58">
        <f t="shared" si="2"/>
        <v>0</v>
      </c>
      <c r="G6" s="58">
        <f t="shared" si="2"/>
        <v>0</v>
      </c>
      <c r="H6" s="58">
        <f t="shared" si="2"/>
        <v>0</v>
      </c>
      <c r="I6" s="58">
        <f t="shared" si="2"/>
        <v>0</v>
      </c>
      <c r="J6" s="58">
        <f t="shared" si="2"/>
        <v>0</v>
      </c>
      <c r="K6" s="58">
        <f t="shared" si="2"/>
        <v>0</v>
      </c>
      <c r="L6" s="58">
        <f t="shared" si="2"/>
        <v>0</v>
      </c>
      <c r="M6" s="58">
        <f t="shared" si="2"/>
        <v>0</v>
      </c>
      <c r="N6" s="58">
        <f t="shared" si="2"/>
        <v>0</v>
      </c>
      <c r="O6" s="45">
        <v>0</v>
      </c>
      <c r="P6" s="45"/>
      <c r="Q6" s="238"/>
      <c r="R6" s="197"/>
    </row>
    <row r="7" spans="1:18">
      <c r="A7" s="40" t="s">
        <v>293</v>
      </c>
      <c r="B7" s="41" t="s">
        <v>752</v>
      </c>
      <c r="C7" s="309">
        <f t="shared" ref="C7:P7" si="3">-(C2-($O$2/12))</f>
        <v>-9666.25</v>
      </c>
      <c r="D7" s="309">
        <f t="shared" si="3"/>
        <v>-9666.25</v>
      </c>
      <c r="E7" s="309">
        <f t="shared" si="3"/>
        <v>-9666.25</v>
      </c>
      <c r="F7" s="309">
        <f t="shared" si="3"/>
        <v>-9666.25</v>
      </c>
      <c r="G7" s="309">
        <f t="shared" si="3"/>
        <v>-9666.25</v>
      </c>
      <c r="H7" s="309">
        <f t="shared" si="3"/>
        <v>-9666.25</v>
      </c>
      <c r="I7" s="309">
        <f t="shared" si="3"/>
        <v>106328.75</v>
      </c>
      <c r="J7" s="309">
        <f t="shared" si="3"/>
        <v>-9666.25</v>
      </c>
      <c r="K7" s="309">
        <f t="shared" si="3"/>
        <v>-9666.25</v>
      </c>
      <c r="L7" s="309">
        <f t="shared" si="3"/>
        <v>-9666.25</v>
      </c>
      <c r="M7" s="309">
        <f t="shared" si="3"/>
        <v>-9666.25</v>
      </c>
      <c r="N7" s="309">
        <f t="shared" si="3"/>
        <v>-9666.25</v>
      </c>
      <c r="O7" s="309"/>
      <c r="P7" s="309">
        <f t="shared" si="3"/>
        <v>106328.75</v>
      </c>
      <c r="Q7" s="238"/>
      <c r="R7" s="197"/>
    </row>
    <row r="8" spans="1:18" ht="15">
      <c r="A8" s="42" t="s">
        <v>37</v>
      </c>
      <c r="B8" s="43" t="s">
        <v>38</v>
      </c>
      <c r="C8" s="44">
        <f>SUM(C2:C7)</f>
        <v>124212.08333333331</v>
      </c>
      <c r="D8" s="44">
        <f t="shared" ref="D8:N8" si="4">SUM(D2:D7)</f>
        <v>124212.08333333331</v>
      </c>
      <c r="E8" s="44">
        <f t="shared" si="4"/>
        <v>124212.08333333331</v>
      </c>
      <c r="F8" s="44">
        <f t="shared" si="4"/>
        <v>124212.08333333331</v>
      </c>
      <c r="G8" s="44">
        <f t="shared" si="4"/>
        <v>124212.08333333331</v>
      </c>
      <c r="H8" s="44">
        <f t="shared" si="4"/>
        <v>124212.08333333331</v>
      </c>
      <c r="I8" s="44">
        <f t="shared" si="4"/>
        <v>111262.08333333333</v>
      </c>
      <c r="J8" s="44">
        <f t="shared" si="4"/>
        <v>124212.08333333331</v>
      </c>
      <c r="K8" s="44">
        <f t="shared" si="4"/>
        <v>124212.08333333331</v>
      </c>
      <c r="L8" s="44">
        <f t="shared" si="4"/>
        <v>124212.08333333331</v>
      </c>
      <c r="M8" s="44">
        <f t="shared" si="4"/>
        <v>124212.08333333331</v>
      </c>
      <c r="N8" s="44">
        <f t="shared" si="4"/>
        <v>124212.08333333331</v>
      </c>
      <c r="O8" s="45">
        <f>SUM(O2:O7)</f>
        <v>1477595</v>
      </c>
      <c r="P8" s="45"/>
      <c r="Q8" s="239"/>
      <c r="R8" s="45"/>
    </row>
    <row r="9" spans="1:18" ht="15">
      <c r="A9" s="40" t="s">
        <v>39</v>
      </c>
      <c r="B9" s="41" t="s">
        <v>40</v>
      </c>
      <c r="C9" s="39">
        <f>Inntekter!D91</f>
        <v>502263.91666666669</v>
      </c>
      <c r="D9" s="39">
        <f>Inntekter!E91</f>
        <v>502263.91666666669</v>
      </c>
      <c r="E9" s="39">
        <f>Inntekter!F91</f>
        <v>502263.91666666669</v>
      </c>
      <c r="F9" s="39">
        <f>Inntekter!G91</f>
        <v>502263.91666666669</v>
      </c>
      <c r="G9" s="39">
        <f>Inntekter!H91</f>
        <v>502263.91666666669</v>
      </c>
      <c r="H9" s="39">
        <f>Inntekter!I91</f>
        <v>502263.91666666669</v>
      </c>
      <c r="I9" s="39">
        <f>Inntekter!J91</f>
        <v>502263.91666666669</v>
      </c>
      <c r="J9" s="39">
        <f>Inntekter!K91</f>
        <v>502263.91666666669</v>
      </c>
      <c r="K9" s="39">
        <f>Inntekter!L91</f>
        <v>502263.91666666669</v>
      </c>
      <c r="L9" s="39">
        <f>Inntekter!M91</f>
        <v>502263.91666666669</v>
      </c>
      <c r="M9" s="39">
        <f>Inntekter!N91</f>
        <v>502263.91666666669</v>
      </c>
      <c r="N9" s="39">
        <f>Inntekter!O91</f>
        <v>502263.91666666669</v>
      </c>
      <c r="O9" s="45">
        <f>SUM(C9:N9)</f>
        <v>6027167.0000000009</v>
      </c>
      <c r="P9" s="45"/>
      <c r="Q9" s="240"/>
      <c r="R9" s="197"/>
    </row>
    <row r="10" spans="1:18" ht="15">
      <c r="A10" s="27" t="s">
        <v>41</v>
      </c>
      <c r="B10" s="22" t="s">
        <v>317</v>
      </c>
      <c r="C10" s="58">
        <f>O10/12</f>
        <v>0</v>
      </c>
      <c r="D10" s="58">
        <f>C10</f>
        <v>0</v>
      </c>
      <c r="E10" s="58">
        <f t="shared" ref="E10:N10" si="5">D10</f>
        <v>0</v>
      </c>
      <c r="F10" s="58">
        <f t="shared" si="5"/>
        <v>0</v>
      </c>
      <c r="G10" s="58">
        <f t="shared" si="5"/>
        <v>0</v>
      </c>
      <c r="H10" s="58">
        <f t="shared" si="5"/>
        <v>0</v>
      </c>
      <c r="I10" s="58">
        <f t="shared" si="5"/>
        <v>0</v>
      </c>
      <c r="J10" s="58">
        <f t="shared" si="5"/>
        <v>0</v>
      </c>
      <c r="K10" s="58">
        <f t="shared" si="5"/>
        <v>0</v>
      </c>
      <c r="L10" s="58">
        <f t="shared" si="5"/>
        <v>0</v>
      </c>
      <c r="M10" s="58">
        <f t="shared" si="5"/>
        <v>0</v>
      </c>
      <c r="N10" s="58">
        <f t="shared" si="5"/>
        <v>0</v>
      </c>
      <c r="O10" s="45">
        <v>0</v>
      </c>
      <c r="P10" s="45"/>
      <c r="Q10" s="307"/>
      <c r="R10" s="197"/>
    </row>
    <row r="11" spans="1:18" ht="15">
      <c r="A11" s="27" t="s">
        <v>42</v>
      </c>
      <c r="B11" s="22" t="s">
        <v>43</v>
      </c>
      <c r="C11" s="58">
        <f>O11/12</f>
        <v>0</v>
      </c>
      <c r="D11" s="58">
        <f>C11</f>
        <v>0</v>
      </c>
      <c r="E11" s="58">
        <f t="shared" ref="E11:N11" si="6">D11</f>
        <v>0</v>
      </c>
      <c r="F11" s="58">
        <f t="shared" si="6"/>
        <v>0</v>
      </c>
      <c r="G11" s="58">
        <f t="shared" si="6"/>
        <v>0</v>
      </c>
      <c r="H11" s="58">
        <f t="shared" si="6"/>
        <v>0</v>
      </c>
      <c r="I11" s="58">
        <f t="shared" si="6"/>
        <v>0</v>
      </c>
      <c r="J11" s="58">
        <f t="shared" si="6"/>
        <v>0</v>
      </c>
      <c r="K11" s="58">
        <f t="shared" si="6"/>
        <v>0</v>
      </c>
      <c r="L11" s="58">
        <f t="shared" si="6"/>
        <v>0</v>
      </c>
      <c r="M11" s="58">
        <f t="shared" si="6"/>
        <v>0</v>
      </c>
      <c r="N11" s="58">
        <f t="shared" si="6"/>
        <v>0</v>
      </c>
      <c r="O11" s="45">
        <v>0</v>
      </c>
      <c r="P11" s="45"/>
      <c r="Q11" s="307"/>
      <c r="R11" s="197"/>
    </row>
    <row r="12" spans="1:18" ht="15">
      <c r="A12" s="27" t="s">
        <v>44</v>
      </c>
      <c r="B12" s="22" t="s">
        <v>45</v>
      </c>
      <c r="C12" s="58">
        <f>O12/12</f>
        <v>-4933.333333333333</v>
      </c>
      <c r="D12" s="58">
        <f t="shared" ref="D12:N12" si="7">C12</f>
        <v>-4933.333333333333</v>
      </c>
      <c r="E12" s="58">
        <f t="shared" si="7"/>
        <v>-4933.333333333333</v>
      </c>
      <c r="F12" s="58">
        <f t="shared" si="7"/>
        <v>-4933.333333333333</v>
      </c>
      <c r="G12" s="58">
        <f t="shared" si="7"/>
        <v>-4933.333333333333</v>
      </c>
      <c r="H12" s="58">
        <f t="shared" si="7"/>
        <v>-4933.333333333333</v>
      </c>
      <c r="I12" s="58">
        <f t="shared" si="7"/>
        <v>-4933.333333333333</v>
      </c>
      <c r="J12" s="58">
        <f t="shared" si="7"/>
        <v>-4933.333333333333</v>
      </c>
      <c r="K12" s="58">
        <f t="shared" si="7"/>
        <v>-4933.333333333333</v>
      </c>
      <c r="L12" s="58">
        <f t="shared" si="7"/>
        <v>-4933.333333333333</v>
      </c>
      <c r="M12" s="58">
        <f t="shared" si="7"/>
        <v>-4933.333333333333</v>
      </c>
      <c r="N12" s="58">
        <f t="shared" si="7"/>
        <v>-4933.333333333333</v>
      </c>
      <c r="O12" s="45">
        <f>-O3</f>
        <v>-59200</v>
      </c>
      <c r="P12" s="45"/>
      <c r="Q12" s="307">
        <v>79114</v>
      </c>
      <c r="R12" s="197"/>
    </row>
    <row r="13" spans="1:18" ht="15">
      <c r="A13" s="27" t="s">
        <v>46</v>
      </c>
      <c r="B13" s="22" t="s">
        <v>47</v>
      </c>
      <c r="C13" s="58">
        <f>O13/12</f>
        <v>0</v>
      </c>
      <c r="D13" s="58">
        <f t="shared" ref="D13:N13" si="8">C13</f>
        <v>0</v>
      </c>
      <c r="E13" s="58">
        <f t="shared" si="8"/>
        <v>0</v>
      </c>
      <c r="F13" s="58">
        <f t="shared" si="8"/>
        <v>0</v>
      </c>
      <c r="G13" s="58">
        <f t="shared" si="8"/>
        <v>0</v>
      </c>
      <c r="H13" s="58">
        <f t="shared" si="8"/>
        <v>0</v>
      </c>
      <c r="I13" s="58">
        <f t="shared" si="8"/>
        <v>0</v>
      </c>
      <c r="J13" s="58">
        <f t="shared" si="8"/>
        <v>0</v>
      </c>
      <c r="K13" s="58">
        <f t="shared" si="8"/>
        <v>0</v>
      </c>
      <c r="L13" s="58">
        <f t="shared" si="8"/>
        <v>0</v>
      </c>
      <c r="M13" s="58">
        <f t="shared" si="8"/>
        <v>0</v>
      </c>
      <c r="N13" s="58">
        <f t="shared" si="8"/>
        <v>0</v>
      </c>
      <c r="O13" s="45">
        <v>0</v>
      </c>
      <c r="P13" s="45"/>
      <c r="Q13" s="307"/>
      <c r="R13" s="197"/>
    </row>
    <row r="14" spans="1:18" ht="15">
      <c r="A14" s="27" t="s">
        <v>48</v>
      </c>
      <c r="B14" s="22" t="s">
        <v>49</v>
      </c>
      <c r="C14" s="58">
        <f>O14/12</f>
        <v>0</v>
      </c>
      <c r="D14" s="58">
        <f t="shared" ref="D14:N14" si="9">C14</f>
        <v>0</v>
      </c>
      <c r="E14" s="58">
        <f t="shared" si="9"/>
        <v>0</v>
      </c>
      <c r="F14" s="58">
        <f t="shared" si="9"/>
        <v>0</v>
      </c>
      <c r="G14" s="58">
        <f t="shared" si="9"/>
        <v>0</v>
      </c>
      <c r="H14" s="58">
        <f t="shared" si="9"/>
        <v>0</v>
      </c>
      <c r="I14" s="58">
        <f t="shared" si="9"/>
        <v>0</v>
      </c>
      <c r="J14" s="58">
        <f t="shared" si="9"/>
        <v>0</v>
      </c>
      <c r="K14" s="58">
        <f t="shared" si="9"/>
        <v>0</v>
      </c>
      <c r="L14" s="58">
        <f t="shared" si="9"/>
        <v>0</v>
      </c>
      <c r="M14" s="58">
        <f t="shared" si="9"/>
        <v>0</v>
      </c>
      <c r="N14" s="58">
        <f t="shared" si="9"/>
        <v>0</v>
      </c>
      <c r="O14" s="45">
        <v>0</v>
      </c>
      <c r="P14" s="45"/>
      <c r="Q14" s="307"/>
      <c r="R14" s="197"/>
    </row>
    <row r="15" spans="1:18" ht="15">
      <c r="A15" s="42" t="s">
        <v>50</v>
      </c>
      <c r="B15" s="43" t="s">
        <v>51</v>
      </c>
      <c r="C15" s="44">
        <f t="shared" ref="C15:O15" si="10">SUM(C9:C14)</f>
        <v>497330.58333333337</v>
      </c>
      <c r="D15" s="44">
        <f t="shared" si="10"/>
        <v>497330.58333333337</v>
      </c>
      <c r="E15" s="44">
        <f t="shared" si="10"/>
        <v>497330.58333333337</v>
      </c>
      <c r="F15" s="44">
        <f t="shared" si="10"/>
        <v>497330.58333333337</v>
      </c>
      <c r="G15" s="44">
        <f t="shared" si="10"/>
        <v>497330.58333333337</v>
      </c>
      <c r="H15" s="44">
        <f t="shared" si="10"/>
        <v>497330.58333333337</v>
      </c>
      <c r="I15" s="44">
        <f t="shared" si="10"/>
        <v>497330.58333333337</v>
      </c>
      <c r="J15" s="44">
        <f t="shared" si="10"/>
        <v>497330.58333333337</v>
      </c>
      <c r="K15" s="44">
        <f t="shared" si="10"/>
        <v>497330.58333333337</v>
      </c>
      <c r="L15" s="44">
        <f t="shared" si="10"/>
        <v>497330.58333333337</v>
      </c>
      <c r="M15" s="44">
        <f t="shared" si="10"/>
        <v>497330.58333333337</v>
      </c>
      <c r="N15" s="44">
        <f t="shared" si="10"/>
        <v>497330.58333333337</v>
      </c>
      <c r="O15" s="45">
        <f t="shared" si="10"/>
        <v>5967967.0000000009</v>
      </c>
      <c r="P15" s="45"/>
      <c r="Q15" s="240"/>
      <c r="R15" s="197"/>
    </row>
    <row r="16" spans="1:18" ht="15">
      <c r="A16" s="27" t="s">
        <v>52</v>
      </c>
      <c r="B16" s="22" t="s">
        <v>53</v>
      </c>
      <c r="C16" s="58">
        <f>O16/12</f>
        <v>0</v>
      </c>
      <c r="D16" s="58">
        <f>C16</f>
        <v>0</v>
      </c>
      <c r="E16" s="58">
        <f t="shared" ref="E16:N17" si="11">D16</f>
        <v>0</v>
      </c>
      <c r="F16" s="58">
        <f t="shared" si="11"/>
        <v>0</v>
      </c>
      <c r="G16" s="58">
        <f t="shared" si="11"/>
        <v>0</v>
      </c>
      <c r="H16" s="58">
        <f t="shared" si="11"/>
        <v>0</v>
      </c>
      <c r="I16" s="58">
        <f t="shared" si="11"/>
        <v>0</v>
      </c>
      <c r="J16" s="58">
        <f t="shared" si="11"/>
        <v>0</v>
      </c>
      <c r="K16" s="58">
        <f t="shared" si="11"/>
        <v>0</v>
      </c>
      <c r="L16" s="58">
        <f t="shared" si="11"/>
        <v>0</v>
      </c>
      <c r="M16" s="58">
        <f t="shared" si="11"/>
        <v>0</v>
      </c>
      <c r="N16" s="58">
        <f t="shared" si="11"/>
        <v>0</v>
      </c>
      <c r="O16" s="45">
        <v>0</v>
      </c>
      <c r="P16" s="45"/>
      <c r="Q16" s="307"/>
      <c r="R16" s="197"/>
    </row>
    <row r="17" spans="1:22" ht="15">
      <c r="A17" s="27" t="s">
        <v>54</v>
      </c>
      <c r="B17" s="22" t="s">
        <v>55</v>
      </c>
      <c r="C17" s="58">
        <f>O17/12</f>
        <v>0</v>
      </c>
      <c r="D17" s="58">
        <f>C17</f>
        <v>0</v>
      </c>
      <c r="E17" s="58">
        <f t="shared" si="11"/>
        <v>0</v>
      </c>
      <c r="F17" s="58">
        <f t="shared" si="11"/>
        <v>0</v>
      </c>
      <c r="G17" s="58">
        <f t="shared" si="11"/>
        <v>0</v>
      </c>
      <c r="H17" s="58">
        <f t="shared" si="11"/>
        <v>0</v>
      </c>
      <c r="I17" s="58">
        <f t="shared" si="11"/>
        <v>0</v>
      </c>
      <c r="J17" s="58">
        <f t="shared" si="11"/>
        <v>0</v>
      </c>
      <c r="K17" s="58">
        <f t="shared" si="11"/>
        <v>0</v>
      </c>
      <c r="L17" s="58">
        <f t="shared" si="11"/>
        <v>0</v>
      </c>
      <c r="M17" s="58">
        <f t="shared" si="11"/>
        <v>0</v>
      </c>
      <c r="N17" s="58">
        <f t="shared" si="11"/>
        <v>0</v>
      </c>
      <c r="O17" s="45">
        <v>0</v>
      </c>
      <c r="P17" s="45"/>
      <c r="Q17" s="307"/>
      <c r="R17" s="197"/>
    </row>
    <row r="18" spans="1:22" ht="15">
      <c r="A18" s="42" t="s">
        <v>56</v>
      </c>
      <c r="B18" s="43" t="s">
        <v>57</v>
      </c>
      <c r="C18" s="44">
        <f>SUM(C16:C17)</f>
        <v>0</v>
      </c>
      <c r="D18" s="44">
        <f t="shared" ref="D18:N18" si="12">SUM(D16:D17)</f>
        <v>0</v>
      </c>
      <c r="E18" s="44">
        <f t="shared" si="12"/>
        <v>0</v>
      </c>
      <c r="F18" s="44">
        <f t="shared" si="12"/>
        <v>0</v>
      </c>
      <c r="G18" s="44">
        <f t="shared" si="12"/>
        <v>0</v>
      </c>
      <c r="H18" s="44">
        <f t="shared" si="12"/>
        <v>0</v>
      </c>
      <c r="I18" s="44">
        <f t="shared" si="12"/>
        <v>0</v>
      </c>
      <c r="J18" s="44">
        <f t="shared" si="12"/>
        <v>0</v>
      </c>
      <c r="K18" s="44">
        <f t="shared" si="12"/>
        <v>0</v>
      </c>
      <c r="L18" s="44">
        <f t="shared" si="12"/>
        <v>0</v>
      </c>
      <c r="M18" s="44">
        <f t="shared" si="12"/>
        <v>0</v>
      </c>
      <c r="N18" s="44">
        <f t="shared" si="12"/>
        <v>0</v>
      </c>
      <c r="O18" s="45">
        <f>SUM(O16:O17)</f>
        <v>0</v>
      </c>
      <c r="P18" s="45"/>
      <c r="Q18" s="240"/>
      <c r="R18" s="197"/>
    </row>
    <row r="19" spans="1:22" ht="15">
      <c r="A19" s="120" t="s">
        <v>58</v>
      </c>
      <c r="B19" s="121" t="s">
        <v>59</v>
      </c>
      <c r="C19" s="122">
        <f t="shared" ref="C19:N19" si="13">SUM(C2:C7)+SUM(C9:C14)+SUM(C16:C17)</f>
        <v>621542.66666666674</v>
      </c>
      <c r="D19" s="122">
        <f t="shared" si="13"/>
        <v>621542.66666666674</v>
      </c>
      <c r="E19" s="122">
        <f t="shared" si="13"/>
        <v>621542.66666666674</v>
      </c>
      <c r="F19" s="122">
        <f t="shared" si="13"/>
        <v>621542.66666666674</v>
      </c>
      <c r="G19" s="122">
        <f t="shared" si="13"/>
        <v>621542.66666666674</v>
      </c>
      <c r="H19" s="122">
        <f t="shared" si="13"/>
        <v>621542.66666666674</v>
      </c>
      <c r="I19" s="122">
        <f t="shared" si="13"/>
        <v>608592.66666666674</v>
      </c>
      <c r="J19" s="122">
        <f t="shared" si="13"/>
        <v>621542.66666666674</v>
      </c>
      <c r="K19" s="122">
        <f t="shared" si="13"/>
        <v>621542.66666666674</v>
      </c>
      <c r="L19" s="122">
        <f t="shared" si="13"/>
        <v>621542.66666666674</v>
      </c>
      <c r="M19" s="122">
        <f t="shared" si="13"/>
        <v>621542.66666666674</v>
      </c>
      <c r="N19" s="122">
        <f t="shared" si="13"/>
        <v>621542.66666666674</v>
      </c>
      <c r="O19" s="123">
        <f>O8+O15+O18</f>
        <v>7445562.0000000009</v>
      </c>
      <c r="P19" s="45"/>
      <c r="Q19" s="240"/>
      <c r="R19" s="197"/>
    </row>
    <row r="20" spans="1:22" ht="15">
      <c r="A20" s="27" t="s">
        <v>60</v>
      </c>
      <c r="B20" s="22" t="s">
        <v>61</v>
      </c>
      <c r="C20" s="58">
        <f>O20/12</f>
        <v>11870.833333333334</v>
      </c>
      <c r="D20" s="58">
        <f>C20</f>
        <v>11870.833333333334</v>
      </c>
      <c r="E20" s="58">
        <f t="shared" ref="E20:N22" si="14">D20</f>
        <v>11870.833333333334</v>
      </c>
      <c r="F20" s="58">
        <f t="shared" si="14"/>
        <v>11870.833333333334</v>
      </c>
      <c r="G20" s="58">
        <f t="shared" si="14"/>
        <v>11870.833333333334</v>
      </c>
      <c r="H20" s="58">
        <f t="shared" si="14"/>
        <v>11870.833333333334</v>
      </c>
      <c r="I20" s="58">
        <f t="shared" si="14"/>
        <v>11870.833333333334</v>
      </c>
      <c r="J20" s="58">
        <f t="shared" si="14"/>
        <v>11870.833333333334</v>
      </c>
      <c r="K20" s="58">
        <f t="shared" si="14"/>
        <v>11870.833333333334</v>
      </c>
      <c r="L20" s="58">
        <f t="shared" si="14"/>
        <v>11870.833333333334</v>
      </c>
      <c r="M20" s="58">
        <f t="shared" si="14"/>
        <v>11870.833333333334</v>
      </c>
      <c r="N20" s="58">
        <f t="shared" si="14"/>
        <v>11870.833333333334</v>
      </c>
      <c r="O20" s="45">
        <f>O4</f>
        <v>142450</v>
      </c>
      <c r="P20" s="44"/>
      <c r="Q20" s="307">
        <v>168247</v>
      </c>
      <c r="R20" s="197"/>
    </row>
    <row r="21" spans="1:22" ht="15">
      <c r="A21" s="27" t="s">
        <v>62</v>
      </c>
      <c r="B21" s="22" t="s">
        <v>63</v>
      </c>
      <c r="C21" s="58">
        <f>O21/12</f>
        <v>1032.1666666666667</v>
      </c>
      <c r="D21" s="58">
        <f>C21</f>
        <v>1032.1666666666667</v>
      </c>
      <c r="E21" s="58">
        <f t="shared" si="14"/>
        <v>1032.1666666666667</v>
      </c>
      <c r="F21" s="58">
        <f t="shared" si="14"/>
        <v>1032.1666666666667</v>
      </c>
      <c r="G21" s="58">
        <f t="shared" si="14"/>
        <v>1032.1666666666667</v>
      </c>
      <c r="H21" s="58">
        <f t="shared" si="14"/>
        <v>1032.1666666666667</v>
      </c>
      <c r="I21" s="58">
        <f t="shared" si="14"/>
        <v>1032.1666666666667</v>
      </c>
      <c r="J21" s="58">
        <f t="shared" si="14"/>
        <v>1032.1666666666667</v>
      </c>
      <c r="K21" s="58">
        <f t="shared" si="14"/>
        <v>1032.1666666666667</v>
      </c>
      <c r="L21" s="58">
        <f>K21</f>
        <v>1032.1666666666667</v>
      </c>
      <c r="M21" s="58">
        <f t="shared" si="14"/>
        <v>1032.1666666666667</v>
      </c>
      <c r="N21" s="58">
        <f>M21</f>
        <v>1032.1666666666667</v>
      </c>
      <c r="O21" s="45">
        <v>12386</v>
      </c>
      <c r="P21" s="45"/>
      <c r="Q21" s="307"/>
      <c r="R21" s="197"/>
    </row>
    <row r="22" spans="1:22" ht="15">
      <c r="A22" s="27" t="s">
        <v>64</v>
      </c>
      <c r="B22" s="22" t="s">
        <v>65</v>
      </c>
      <c r="C22" s="58">
        <f>O22/12</f>
        <v>828.75</v>
      </c>
      <c r="D22" s="58">
        <f>C22</f>
        <v>828.75</v>
      </c>
      <c r="E22" s="58">
        <f t="shared" ref="E22:J22" si="15">D22</f>
        <v>828.75</v>
      </c>
      <c r="F22" s="58">
        <f t="shared" si="15"/>
        <v>828.75</v>
      </c>
      <c r="G22" s="58">
        <f t="shared" si="15"/>
        <v>828.75</v>
      </c>
      <c r="H22" s="58">
        <f t="shared" si="15"/>
        <v>828.75</v>
      </c>
      <c r="I22" s="58">
        <f t="shared" si="15"/>
        <v>828.75</v>
      </c>
      <c r="J22" s="58">
        <f t="shared" si="15"/>
        <v>828.75</v>
      </c>
      <c r="K22" s="58">
        <f t="shared" si="14"/>
        <v>828.75</v>
      </c>
      <c r="L22" s="58">
        <f>K22</f>
        <v>828.75</v>
      </c>
      <c r="M22" s="58">
        <f t="shared" si="14"/>
        <v>828.75</v>
      </c>
      <c r="N22" s="58">
        <f>M22</f>
        <v>828.75</v>
      </c>
      <c r="O22" s="45">
        <v>9945</v>
      </c>
      <c r="P22" s="45"/>
      <c r="Q22" s="307"/>
      <c r="R22" s="197"/>
    </row>
    <row r="23" spans="1:22" ht="15">
      <c r="A23" s="42" t="s">
        <v>66</v>
      </c>
      <c r="B23" s="43" t="s">
        <v>67</v>
      </c>
      <c r="C23" s="44">
        <f>SUM(C20:C22)</f>
        <v>13731.75</v>
      </c>
      <c r="D23" s="44">
        <f t="shared" ref="D23:N23" si="16">SUM(D20:D22)</f>
        <v>13731.75</v>
      </c>
      <c r="E23" s="44">
        <f t="shared" si="16"/>
        <v>13731.75</v>
      </c>
      <c r="F23" s="44">
        <f t="shared" si="16"/>
        <v>13731.75</v>
      </c>
      <c r="G23" s="44">
        <f t="shared" si="16"/>
        <v>13731.75</v>
      </c>
      <c r="H23" s="44">
        <f t="shared" si="16"/>
        <v>13731.75</v>
      </c>
      <c r="I23" s="44">
        <f t="shared" si="16"/>
        <v>13731.75</v>
      </c>
      <c r="J23" s="44">
        <f t="shared" si="16"/>
        <v>13731.75</v>
      </c>
      <c r="K23" s="44">
        <f t="shared" si="16"/>
        <v>13731.75</v>
      </c>
      <c r="L23" s="44">
        <f t="shared" si="16"/>
        <v>13731.75</v>
      </c>
      <c r="M23" s="44">
        <f t="shared" si="16"/>
        <v>13731.75</v>
      </c>
      <c r="N23" s="44">
        <f t="shared" si="16"/>
        <v>13731.75</v>
      </c>
      <c r="O23" s="45">
        <f>SUM(O20:O22)</f>
        <v>164781</v>
      </c>
      <c r="P23" s="45"/>
      <c r="Q23" s="240"/>
      <c r="R23" s="197"/>
    </row>
    <row r="24" spans="1:22" ht="15">
      <c r="A24" s="40" t="s">
        <v>68</v>
      </c>
      <c r="B24" s="41" t="s">
        <v>69</v>
      </c>
      <c r="C24" s="39">
        <f>'Lønnsbudsjett 2020'!C54</f>
        <v>441494</v>
      </c>
      <c r="D24" s="39">
        <f>'Lønnsbudsjett 2020'!D54</f>
        <v>397744</v>
      </c>
      <c r="E24" s="39">
        <f>'Lønnsbudsjett 2020'!E54</f>
        <v>397744</v>
      </c>
      <c r="F24" s="39">
        <f>'Lønnsbudsjett 2020'!F54</f>
        <v>397744</v>
      </c>
      <c r="G24" s="39">
        <f>'Lønnsbudsjett 2020'!G54</f>
        <v>410829.77760000003</v>
      </c>
      <c r="H24" s="39">
        <f>'Lønnsbudsjett 2020'!H54</f>
        <v>0</v>
      </c>
      <c r="I24" s="39">
        <f>'Lønnsbudsjett 2020'!I54</f>
        <v>410829.77760000003</v>
      </c>
      <c r="J24" s="39">
        <f>'Lønnsbudsjett 2020'!J54</f>
        <v>371794.76510000008</v>
      </c>
      <c r="K24" s="39">
        <f>'Lønnsbudsjett 2020'!K54</f>
        <v>371794.76510000008</v>
      </c>
      <c r="L24" s="39">
        <f>'Lønnsbudsjett 2020'!L54</f>
        <v>371794.76510000008</v>
      </c>
      <c r="M24" s="39">
        <f>'Lønnsbudsjett 2020'!M54</f>
        <v>371794.76510000008</v>
      </c>
      <c r="N24" s="39">
        <f>'Lønnsbudsjett 2020'!N54</f>
        <v>416984.14010000008</v>
      </c>
      <c r="O24" s="45">
        <f>SUM(C24:N24)</f>
        <v>4360548.7557000006</v>
      </c>
      <c r="P24" s="45"/>
      <c r="Q24" s="240"/>
      <c r="R24" s="197"/>
    </row>
    <row r="25" spans="1:22" ht="15">
      <c r="A25" s="27" t="s">
        <v>70</v>
      </c>
      <c r="B25" s="22" t="s">
        <v>71</v>
      </c>
      <c r="C25" s="58">
        <f>O25/12</f>
        <v>0</v>
      </c>
      <c r="D25" s="58">
        <f>C25</f>
        <v>0</v>
      </c>
      <c r="E25" s="58">
        <f t="shared" ref="E25:N25" si="17">D25</f>
        <v>0</v>
      </c>
      <c r="F25" s="58">
        <f t="shared" si="17"/>
        <v>0</v>
      </c>
      <c r="G25" s="58">
        <f t="shared" si="17"/>
        <v>0</v>
      </c>
      <c r="H25" s="58">
        <f t="shared" si="17"/>
        <v>0</v>
      </c>
      <c r="I25" s="58">
        <f t="shared" si="17"/>
        <v>0</v>
      </c>
      <c r="J25" s="58">
        <f t="shared" si="17"/>
        <v>0</v>
      </c>
      <c r="K25" s="58">
        <f t="shared" si="17"/>
        <v>0</v>
      </c>
      <c r="L25" s="58">
        <f t="shared" si="17"/>
        <v>0</v>
      </c>
      <c r="M25" s="58">
        <f t="shared" si="17"/>
        <v>0</v>
      </c>
      <c r="N25" s="58">
        <f t="shared" si="17"/>
        <v>0</v>
      </c>
      <c r="O25" s="45">
        <v>0</v>
      </c>
      <c r="P25" s="45"/>
      <c r="Q25" s="307"/>
      <c r="R25" s="197"/>
    </row>
    <row r="26" spans="1:22" ht="15">
      <c r="A26" s="27" t="s">
        <v>72</v>
      </c>
      <c r="B26" s="22" t="s">
        <v>73</v>
      </c>
      <c r="C26" s="58"/>
      <c r="D26" s="58">
        <v>43750</v>
      </c>
      <c r="E26" s="58">
        <f t="shared" ref="E26:N26" si="18">D26</f>
        <v>43750</v>
      </c>
      <c r="F26" s="58">
        <f t="shared" si="18"/>
        <v>43750</v>
      </c>
      <c r="G26" s="58">
        <v>45189</v>
      </c>
      <c r="H26" s="58">
        <f t="shared" si="18"/>
        <v>45189</v>
      </c>
      <c r="I26" s="58">
        <f t="shared" si="18"/>
        <v>45189</v>
      </c>
      <c r="J26" s="58">
        <f t="shared" si="18"/>
        <v>45189</v>
      </c>
      <c r="K26" s="58">
        <f t="shared" si="18"/>
        <v>45189</v>
      </c>
      <c r="L26" s="58">
        <f t="shared" si="18"/>
        <v>45189</v>
      </c>
      <c r="M26" s="58"/>
      <c r="N26" s="58">
        <f t="shared" si="18"/>
        <v>0</v>
      </c>
      <c r="O26" s="45">
        <v>402384</v>
      </c>
      <c r="P26" s="45"/>
      <c r="Q26" s="307"/>
      <c r="R26" s="197"/>
      <c r="S26" s="319" t="s">
        <v>906</v>
      </c>
      <c r="T26" s="319"/>
      <c r="U26" s="319"/>
    </row>
    <row r="27" spans="1:22" ht="15">
      <c r="A27" s="27" t="s">
        <v>74</v>
      </c>
      <c r="B27" s="22" t="s">
        <v>75</v>
      </c>
      <c r="C27" s="58">
        <f>O27/12</f>
        <v>0</v>
      </c>
      <c r="D27" s="58">
        <f t="shared" ref="D27:N27" si="19">C27</f>
        <v>0</v>
      </c>
      <c r="E27" s="58">
        <f t="shared" si="19"/>
        <v>0</v>
      </c>
      <c r="F27" s="58">
        <f t="shared" si="19"/>
        <v>0</v>
      </c>
      <c r="G27" s="58">
        <f t="shared" si="19"/>
        <v>0</v>
      </c>
      <c r="H27" s="58">
        <f t="shared" si="19"/>
        <v>0</v>
      </c>
      <c r="I27" s="58">
        <f t="shared" si="19"/>
        <v>0</v>
      </c>
      <c r="J27" s="58">
        <f t="shared" si="19"/>
        <v>0</v>
      </c>
      <c r="K27" s="58">
        <f t="shared" si="19"/>
        <v>0</v>
      </c>
      <c r="L27" s="58">
        <f t="shared" si="19"/>
        <v>0</v>
      </c>
      <c r="M27" s="58">
        <f t="shared" si="19"/>
        <v>0</v>
      </c>
      <c r="N27" s="58">
        <f t="shared" si="19"/>
        <v>0</v>
      </c>
      <c r="O27" s="45">
        <v>0</v>
      </c>
      <c r="P27" s="45"/>
      <c r="Q27" s="307"/>
      <c r="R27" s="197"/>
    </row>
    <row r="28" spans="1:22" ht="15">
      <c r="A28" s="342" t="s">
        <v>271</v>
      </c>
      <c r="B28" s="41" t="s">
        <v>272</v>
      </c>
      <c r="C28" s="39">
        <f>'Lønnsbudsjett 2020'!C55</f>
        <v>38083.333333333336</v>
      </c>
      <c r="D28" s="39">
        <f>'Lønnsbudsjett 2020'!D55</f>
        <v>38083.333333333336</v>
      </c>
      <c r="E28" s="39">
        <f>'Lønnsbudsjett 2020'!E55</f>
        <v>38083.333333333336</v>
      </c>
      <c r="F28" s="39">
        <f>'Lønnsbudsjett 2020'!F55</f>
        <v>38083.333333333336</v>
      </c>
      <c r="G28" s="39">
        <f>'Lønnsbudsjett 2020'!G55</f>
        <v>39336.275000000001</v>
      </c>
      <c r="H28" s="39">
        <f>'Lønnsbudsjett 2020'!H55</f>
        <v>0</v>
      </c>
      <c r="I28" s="39">
        <f>'Lønnsbudsjett 2020'!I55</f>
        <v>39336.275000000001</v>
      </c>
      <c r="J28" s="39">
        <f>'Lønnsbudsjett 2020'!J55</f>
        <v>39336.275000000001</v>
      </c>
      <c r="K28" s="39">
        <f>'Lønnsbudsjett 2020'!K55</f>
        <v>39336.275000000001</v>
      </c>
      <c r="L28" s="39">
        <f>'Lønnsbudsjett 2020'!L55</f>
        <v>39336.275000000001</v>
      </c>
      <c r="M28" s="39">
        <f>'Lønnsbudsjett 2020'!M55</f>
        <v>39336.275000000001</v>
      </c>
      <c r="N28" s="39">
        <f>'Lønnsbudsjett 2020'!N55</f>
        <v>39336.275000000001</v>
      </c>
      <c r="O28" s="45">
        <f>SUM(C28:N28)</f>
        <v>427687.25833333342</v>
      </c>
      <c r="P28" s="45"/>
      <c r="Q28" s="240"/>
      <c r="R28" s="197"/>
      <c r="S28" s="148"/>
    </row>
    <row r="29" spans="1:22" ht="15">
      <c r="A29" s="27" t="s">
        <v>76</v>
      </c>
      <c r="B29" s="22" t="s">
        <v>77</v>
      </c>
      <c r="C29" s="58">
        <f>O29/12</f>
        <v>1900</v>
      </c>
      <c r="D29" s="58">
        <f>C29</f>
        <v>1900</v>
      </c>
      <c r="E29" s="58">
        <f t="shared" ref="E29:N29" si="20">D29</f>
        <v>1900</v>
      </c>
      <c r="F29" s="58">
        <f t="shared" si="20"/>
        <v>1900</v>
      </c>
      <c r="G29" s="58">
        <f t="shared" si="20"/>
        <v>1900</v>
      </c>
      <c r="H29" s="58">
        <f t="shared" si="20"/>
        <v>1900</v>
      </c>
      <c r="I29" s="58">
        <f t="shared" si="20"/>
        <v>1900</v>
      </c>
      <c r="J29" s="58">
        <f t="shared" si="20"/>
        <v>1900</v>
      </c>
      <c r="K29" s="58">
        <f t="shared" si="20"/>
        <v>1900</v>
      </c>
      <c r="L29" s="58">
        <f t="shared" si="20"/>
        <v>1900</v>
      </c>
      <c r="M29" s="58">
        <f t="shared" si="20"/>
        <v>1900</v>
      </c>
      <c r="N29" s="58">
        <f t="shared" si="20"/>
        <v>1900</v>
      </c>
      <c r="O29" s="45">
        <v>22800</v>
      </c>
      <c r="P29" s="45"/>
      <c r="Q29" s="307">
        <v>22806</v>
      </c>
      <c r="R29" s="39"/>
    </row>
    <row r="30" spans="1:22" ht="15">
      <c r="A30" s="27" t="s">
        <v>78</v>
      </c>
      <c r="B30" s="22" t="s">
        <v>79</v>
      </c>
      <c r="C30" s="58">
        <f>O30/12</f>
        <v>0</v>
      </c>
      <c r="D30" s="58">
        <f t="shared" ref="D30:N30" si="21">C30</f>
        <v>0</v>
      </c>
      <c r="E30" s="58">
        <f t="shared" si="21"/>
        <v>0</v>
      </c>
      <c r="F30" s="58">
        <f t="shared" si="21"/>
        <v>0</v>
      </c>
      <c r="G30" s="58">
        <f t="shared" si="21"/>
        <v>0</v>
      </c>
      <c r="H30" s="58">
        <f t="shared" si="21"/>
        <v>0</v>
      </c>
      <c r="I30" s="58">
        <f t="shared" si="21"/>
        <v>0</v>
      </c>
      <c r="J30" s="58">
        <f t="shared" si="21"/>
        <v>0</v>
      </c>
      <c r="K30" s="58">
        <f t="shared" si="21"/>
        <v>0</v>
      </c>
      <c r="L30" s="58">
        <f t="shared" si="21"/>
        <v>0</v>
      </c>
      <c r="M30" s="58">
        <f t="shared" si="21"/>
        <v>0</v>
      </c>
      <c r="N30" s="58">
        <f t="shared" si="21"/>
        <v>0</v>
      </c>
      <c r="O30" s="45">
        <v>0</v>
      </c>
      <c r="P30" s="45"/>
      <c r="Q30" s="307"/>
      <c r="R30" s="197"/>
    </row>
    <row r="31" spans="1:22" ht="15">
      <c r="A31" s="66" t="s">
        <v>295</v>
      </c>
      <c r="B31" s="317" t="s">
        <v>749</v>
      </c>
      <c r="C31" s="309">
        <f>-Q31/12</f>
        <v>-52182.416666666664</v>
      </c>
      <c r="D31" s="309">
        <f t="shared" ref="D31:N31" si="22">C31</f>
        <v>-52182.416666666664</v>
      </c>
      <c r="E31" s="309">
        <f t="shared" si="22"/>
        <v>-52182.416666666664</v>
      </c>
      <c r="F31" s="309">
        <f t="shared" si="22"/>
        <v>-52182.416666666664</v>
      </c>
      <c r="G31" s="309">
        <f t="shared" si="22"/>
        <v>-52182.416666666664</v>
      </c>
      <c r="H31" s="309">
        <f>Q31-(Q31/12)</f>
        <v>574006.58333333337</v>
      </c>
      <c r="I31" s="309">
        <f>-Q31/12</f>
        <v>-52182.416666666664</v>
      </c>
      <c r="J31" s="309">
        <f t="shared" si="22"/>
        <v>-52182.416666666664</v>
      </c>
      <c r="K31" s="309">
        <f t="shared" si="22"/>
        <v>-52182.416666666664</v>
      </c>
      <c r="L31" s="309">
        <f t="shared" si="22"/>
        <v>-52182.416666666664</v>
      </c>
      <c r="M31" s="309">
        <f t="shared" si="22"/>
        <v>-52182.416666666664</v>
      </c>
      <c r="N31" s="309">
        <f t="shared" si="22"/>
        <v>-52182.416666666664</v>
      </c>
      <c r="O31" s="45">
        <v>0</v>
      </c>
      <c r="P31" s="45"/>
      <c r="Q31" s="318">
        <v>626189</v>
      </c>
      <c r="R31" s="319"/>
      <c r="S31" s="319" t="s">
        <v>748</v>
      </c>
      <c r="T31" s="319"/>
      <c r="U31" s="319"/>
      <c r="V31" s="319"/>
    </row>
    <row r="32" spans="1:22" ht="15">
      <c r="A32" s="343" t="s">
        <v>80</v>
      </c>
      <c r="B32" s="22" t="s">
        <v>81</v>
      </c>
      <c r="C32" s="58">
        <f>O32/12</f>
        <v>14648.083333333334</v>
      </c>
      <c r="D32" s="58">
        <f t="shared" ref="D32:N32" si="23">C32</f>
        <v>14648.083333333334</v>
      </c>
      <c r="E32" s="58">
        <f t="shared" si="23"/>
        <v>14648.083333333334</v>
      </c>
      <c r="F32" s="58">
        <f t="shared" si="23"/>
        <v>14648.083333333334</v>
      </c>
      <c r="G32" s="58">
        <f t="shared" si="23"/>
        <v>14648.083333333334</v>
      </c>
      <c r="H32" s="58">
        <f t="shared" si="23"/>
        <v>14648.083333333334</v>
      </c>
      <c r="I32" s="58">
        <f t="shared" si="23"/>
        <v>14648.083333333334</v>
      </c>
      <c r="J32" s="58">
        <f t="shared" si="23"/>
        <v>14648.083333333334</v>
      </c>
      <c r="K32" s="58">
        <f t="shared" si="23"/>
        <v>14648.083333333334</v>
      </c>
      <c r="L32" s="58">
        <f t="shared" si="23"/>
        <v>14648.083333333334</v>
      </c>
      <c r="M32" s="58">
        <f t="shared" si="23"/>
        <v>14648.083333333334</v>
      </c>
      <c r="N32" s="58">
        <f t="shared" si="23"/>
        <v>14648.083333333334</v>
      </c>
      <c r="O32" s="45">
        <v>175777</v>
      </c>
      <c r="P32" s="45"/>
      <c r="Q32" s="307"/>
      <c r="R32" s="197"/>
      <c r="S32" s="319" t="s">
        <v>897</v>
      </c>
      <c r="T32" s="319"/>
      <c r="U32" s="319"/>
      <c r="V32" s="319"/>
    </row>
    <row r="33" spans="1:21" ht="15">
      <c r="A33" s="27" t="s">
        <v>82</v>
      </c>
      <c r="B33" s="22" t="s">
        <v>83</v>
      </c>
      <c r="C33" s="58">
        <f>O33/12</f>
        <v>0</v>
      </c>
      <c r="D33" s="58">
        <f t="shared" ref="D33:N33" si="24">C33</f>
        <v>0</v>
      </c>
      <c r="E33" s="58">
        <f t="shared" si="24"/>
        <v>0</v>
      </c>
      <c r="F33" s="58">
        <f t="shared" si="24"/>
        <v>0</v>
      </c>
      <c r="G33" s="58">
        <f t="shared" si="24"/>
        <v>0</v>
      </c>
      <c r="H33" s="58">
        <f t="shared" si="24"/>
        <v>0</v>
      </c>
      <c r="I33" s="58">
        <f t="shared" si="24"/>
        <v>0</v>
      </c>
      <c r="J33" s="58">
        <f t="shared" si="24"/>
        <v>0</v>
      </c>
      <c r="K33" s="58">
        <f t="shared" si="24"/>
        <v>0</v>
      </c>
      <c r="L33" s="58">
        <f t="shared" si="24"/>
        <v>0</v>
      </c>
      <c r="M33" s="58">
        <f t="shared" si="24"/>
        <v>0</v>
      </c>
      <c r="N33" s="58">
        <f t="shared" si="24"/>
        <v>0</v>
      </c>
      <c r="O33" s="45">
        <v>0</v>
      </c>
      <c r="P33" s="45"/>
      <c r="Q33" s="307"/>
      <c r="R33" s="197"/>
    </row>
    <row r="34" spans="1:21" ht="15">
      <c r="A34" s="27" t="s">
        <v>84</v>
      </c>
      <c r="B34" s="22" t="s">
        <v>85</v>
      </c>
      <c r="C34" s="58">
        <f>O34/12</f>
        <v>0</v>
      </c>
      <c r="D34" s="58">
        <f t="shared" ref="D34:N34" si="25">C34</f>
        <v>0</v>
      </c>
      <c r="E34" s="58">
        <f t="shared" si="25"/>
        <v>0</v>
      </c>
      <c r="F34" s="58">
        <f t="shared" si="25"/>
        <v>0</v>
      </c>
      <c r="G34" s="58">
        <f t="shared" si="25"/>
        <v>0</v>
      </c>
      <c r="H34" s="58">
        <f t="shared" si="25"/>
        <v>0</v>
      </c>
      <c r="I34" s="58">
        <f t="shared" si="25"/>
        <v>0</v>
      </c>
      <c r="J34" s="58">
        <f t="shared" si="25"/>
        <v>0</v>
      </c>
      <c r="K34" s="58">
        <f t="shared" si="25"/>
        <v>0</v>
      </c>
      <c r="L34" s="58">
        <f t="shared" si="25"/>
        <v>0</v>
      </c>
      <c r="M34" s="58">
        <f t="shared" si="25"/>
        <v>0</v>
      </c>
      <c r="N34" s="58">
        <f t="shared" si="25"/>
        <v>0</v>
      </c>
      <c r="O34" s="45">
        <v>0</v>
      </c>
      <c r="P34" s="45"/>
      <c r="Q34" s="307"/>
      <c r="R34" s="197"/>
    </row>
    <row r="35" spans="1:21" ht="15">
      <c r="A35" s="40" t="s">
        <v>86</v>
      </c>
      <c r="B35" s="41" t="s">
        <v>87</v>
      </c>
      <c r="C35" s="39">
        <f t="shared" ref="C35:N35" si="26">(C24+C25+C26+C28+C29+C30+C32+C33)*12%</f>
        <v>59535.049999999996</v>
      </c>
      <c r="D35" s="39">
        <f t="shared" si="26"/>
        <v>59535.049999999996</v>
      </c>
      <c r="E35" s="39">
        <f t="shared" si="26"/>
        <v>59535.049999999996</v>
      </c>
      <c r="F35" s="39">
        <f t="shared" si="26"/>
        <v>59535.049999999996</v>
      </c>
      <c r="G35" s="39">
        <f t="shared" si="26"/>
        <v>61428.376312</v>
      </c>
      <c r="H35" s="39">
        <f t="shared" si="26"/>
        <v>7408.45</v>
      </c>
      <c r="I35" s="39">
        <f t="shared" si="26"/>
        <v>61428.376312</v>
      </c>
      <c r="J35" s="39">
        <f t="shared" si="26"/>
        <v>56744.174812000005</v>
      </c>
      <c r="K35" s="39">
        <f t="shared" si="26"/>
        <v>56744.174812000005</v>
      </c>
      <c r="L35" s="39">
        <f t="shared" si="26"/>
        <v>56744.174812000005</v>
      </c>
      <c r="M35" s="39">
        <f t="shared" si="26"/>
        <v>51321.494812000004</v>
      </c>
      <c r="N35" s="39">
        <f t="shared" si="26"/>
        <v>56744.21981200001</v>
      </c>
      <c r="O35" s="45">
        <f>SUM(C35:N35)</f>
        <v>646703.64168400003</v>
      </c>
      <c r="P35" s="45"/>
      <c r="Q35" s="240"/>
      <c r="R35" s="197"/>
    </row>
    <row r="36" spans="1:21" ht="15">
      <c r="A36" s="27" t="s">
        <v>88</v>
      </c>
      <c r="B36" s="22" t="s">
        <v>89</v>
      </c>
      <c r="C36" s="58">
        <f>O36/12</f>
        <v>0</v>
      </c>
      <c r="D36" s="58">
        <f>C36</f>
        <v>0</v>
      </c>
      <c r="E36" s="58">
        <f t="shared" ref="E36:N36" si="27">D36</f>
        <v>0</v>
      </c>
      <c r="F36" s="58">
        <f t="shared" si="27"/>
        <v>0</v>
      </c>
      <c r="G36" s="58">
        <f t="shared" si="27"/>
        <v>0</v>
      </c>
      <c r="H36" s="58">
        <f t="shared" si="27"/>
        <v>0</v>
      </c>
      <c r="I36" s="58">
        <f t="shared" si="27"/>
        <v>0</v>
      </c>
      <c r="J36" s="58">
        <f t="shared" si="27"/>
        <v>0</v>
      </c>
      <c r="K36" s="58">
        <f t="shared" si="27"/>
        <v>0</v>
      </c>
      <c r="L36" s="58">
        <f t="shared" si="27"/>
        <v>0</v>
      </c>
      <c r="M36" s="58">
        <f t="shared" si="27"/>
        <v>0</v>
      </c>
      <c r="N36" s="58">
        <f t="shared" si="27"/>
        <v>0</v>
      </c>
      <c r="O36" s="45">
        <v>0</v>
      </c>
      <c r="P36" s="45"/>
      <c r="Q36" s="307"/>
      <c r="R36" s="197"/>
    </row>
    <row r="37" spans="1:21" ht="15">
      <c r="A37" s="27" t="s">
        <v>90</v>
      </c>
      <c r="B37" s="22" t="s">
        <v>91</v>
      </c>
      <c r="C37" s="58">
        <f>O37/12</f>
        <v>414.83333333333331</v>
      </c>
      <c r="D37" s="58">
        <f t="shared" ref="D37:N37" si="28">C37</f>
        <v>414.83333333333331</v>
      </c>
      <c r="E37" s="58">
        <f t="shared" si="28"/>
        <v>414.83333333333331</v>
      </c>
      <c r="F37" s="58">
        <f t="shared" si="28"/>
        <v>414.83333333333331</v>
      </c>
      <c r="G37" s="58">
        <f t="shared" si="28"/>
        <v>414.83333333333331</v>
      </c>
      <c r="H37" s="58">
        <f t="shared" si="28"/>
        <v>414.83333333333331</v>
      </c>
      <c r="I37" s="58">
        <f t="shared" si="28"/>
        <v>414.83333333333331</v>
      </c>
      <c r="J37" s="58">
        <f t="shared" si="28"/>
        <v>414.83333333333331</v>
      </c>
      <c r="K37" s="58">
        <f t="shared" si="28"/>
        <v>414.83333333333331</v>
      </c>
      <c r="L37" s="58">
        <f t="shared" si="28"/>
        <v>414.83333333333331</v>
      </c>
      <c r="M37" s="58">
        <f t="shared" si="28"/>
        <v>414.83333333333331</v>
      </c>
      <c r="N37" s="58">
        <f t="shared" si="28"/>
        <v>414.83333333333331</v>
      </c>
      <c r="O37" s="45">
        <v>4978</v>
      </c>
      <c r="P37" s="45"/>
      <c r="Q37" s="307"/>
      <c r="R37" s="197"/>
    </row>
    <row r="38" spans="1:21" ht="15">
      <c r="A38" s="27" t="s">
        <v>92</v>
      </c>
      <c r="B38" s="22" t="s">
        <v>93</v>
      </c>
      <c r="C38" s="58">
        <f>O38/12</f>
        <v>0</v>
      </c>
      <c r="D38" s="58">
        <f t="shared" ref="D38:N38" si="29">C38</f>
        <v>0</v>
      </c>
      <c r="E38" s="58">
        <f t="shared" si="29"/>
        <v>0</v>
      </c>
      <c r="F38" s="58">
        <f t="shared" si="29"/>
        <v>0</v>
      </c>
      <c r="G38" s="58">
        <f t="shared" si="29"/>
        <v>0</v>
      </c>
      <c r="H38" s="58">
        <f t="shared" si="29"/>
        <v>0</v>
      </c>
      <c r="I38" s="58">
        <f t="shared" si="29"/>
        <v>0</v>
      </c>
      <c r="J38" s="58">
        <f t="shared" si="29"/>
        <v>0</v>
      </c>
      <c r="K38" s="58">
        <f t="shared" si="29"/>
        <v>0</v>
      </c>
      <c r="L38" s="58">
        <f t="shared" si="29"/>
        <v>0</v>
      </c>
      <c r="M38" s="58">
        <f t="shared" si="29"/>
        <v>0</v>
      </c>
      <c r="N38" s="58">
        <f t="shared" si="29"/>
        <v>0</v>
      </c>
      <c r="O38" s="45">
        <v>0</v>
      </c>
      <c r="P38" s="45"/>
      <c r="Q38" s="307"/>
      <c r="R38" s="197"/>
    </row>
    <row r="39" spans="1:21" ht="15">
      <c r="A39" s="27" t="s">
        <v>94</v>
      </c>
      <c r="B39" s="22" t="s">
        <v>95</v>
      </c>
      <c r="C39" s="58">
        <f>O39/12</f>
        <v>0</v>
      </c>
      <c r="D39" s="58">
        <f t="shared" ref="D39:N39" si="30">C39</f>
        <v>0</v>
      </c>
      <c r="E39" s="58">
        <f t="shared" si="30"/>
        <v>0</v>
      </c>
      <c r="F39" s="58">
        <f t="shared" si="30"/>
        <v>0</v>
      </c>
      <c r="G39" s="58">
        <f t="shared" si="30"/>
        <v>0</v>
      </c>
      <c r="H39" s="58">
        <f t="shared" si="30"/>
        <v>0</v>
      </c>
      <c r="I39" s="58">
        <f t="shared" si="30"/>
        <v>0</v>
      </c>
      <c r="J39" s="58">
        <f t="shared" si="30"/>
        <v>0</v>
      </c>
      <c r="K39" s="58">
        <f t="shared" si="30"/>
        <v>0</v>
      </c>
      <c r="L39" s="58">
        <f t="shared" si="30"/>
        <v>0</v>
      </c>
      <c r="M39" s="58">
        <f t="shared" si="30"/>
        <v>0</v>
      </c>
      <c r="N39" s="58">
        <f t="shared" si="30"/>
        <v>0</v>
      </c>
      <c r="O39" s="45">
        <v>0</v>
      </c>
      <c r="P39" s="45"/>
      <c r="Q39" s="307"/>
      <c r="R39" s="197"/>
    </row>
    <row r="40" spans="1:21" ht="15">
      <c r="A40" s="40" t="s">
        <v>96</v>
      </c>
      <c r="B40" s="41" t="s">
        <v>97</v>
      </c>
      <c r="C40" s="39">
        <f>(C24+C25+C26+C27+C28+C29+C30+C32+C33+C34+C36+C37+C38+C39+C43+C44+C45+C46+C47+C31)*'Lønnsbudsjett 2020'!$B5</f>
        <v>0</v>
      </c>
      <c r="D40" s="39">
        <f>(D24+D25+D26+D27+D28+D29+D30+D32+D33+D34+D36+D37+D38+D39+D43+D44+D45+D46+D47+D31)*'Lønnsbudsjett 2020'!$B5</f>
        <v>0</v>
      </c>
      <c r="E40" s="39">
        <f>(E24+E25+E26+E27+E28+E29+E30+E32+E33+E34+E36+E37+E38+E39+E43+E44+E45+E46+E47+E31)*'Lønnsbudsjett 2020'!$B5</f>
        <v>0</v>
      </c>
      <c r="F40" s="39">
        <f>(F24+F25+F26+F27+F28+F29+F30+F32+F33+F34+F36+F37+F38+F39+F43+F44+F45+F46+F47+F31)*'Lønnsbudsjett 2020'!$B5</f>
        <v>0</v>
      </c>
      <c r="G40" s="39">
        <f>(G24+G25+G26+G27+G28+G29+G30+G32+G33+G34+G36+G37+G38+G39+G43+G44+G45+G46+G47+G31)*'Lønnsbudsjett 2020'!$B5</f>
        <v>0</v>
      </c>
      <c r="H40" s="39">
        <f>(H24+H25+H26+H27+H28+H29+H30+H32+H33+H34+H36+H37+H38+H39+H43+H44+H45+H46+H47+H31)*'Lønnsbudsjett 2020'!$B5</f>
        <v>0</v>
      </c>
      <c r="I40" s="39">
        <f>(I24+I25+I26+I27+I28+I29+I30+I32+I33+I34+I36+I37+I38+I39+I43+I44+I45+I46+I47+I31)*'Lønnsbudsjett 2020'!$B5</f>
        <v>0</v>
      </c>
      <c r="J40" s="39">
        <f>(J24+J25+J26+J27+J28+J29+J30+J32+J33+J34+J36+J37+J38+J39+J43+J44+J45+J46+J47+J31)*'Lønnsbudsjett 2020'!$B5</f>
        <v>0</v>
      </c>
      <c r="K40" s="39">
        <f>(K24+K25+K26+K27+K28+K29+K30+K32+K33+K34+K36+K37+K38+K39+K43+K44+K45+K46+K47+K31)*'Lønnsbudsjett 2020'!$B5</f>
        <v>0</v>
      </c>
      <c r="L40" s="39">
        <f>(L24+L25+L26+L27+L28+L29+L30+L32+L33+L34+L36+L37+L38+L39+L43+L44+L45+L46+L47+L31)*'Lønnsbudsjett 2020'!$B5</f>
        <v>0</v>
      </c>
      <c r="M40" s="39">
        <f>(M24+M25+M26+M27+M28+M29+M30+M32+M33+M34+M36+M37+M38+M39+M43+M44+M45+M46+M47+M31)*'Lønnsbudsjett 2020'!$B5</f>
        <v>0</v>
      </c>
      <c r="N40" s="39">
        <f>(N24+N25+N26+N27+N28+N29+N30+N32+N33+N34+N36+N37+N38+N39+N43+N44+N45+N46+N47+N31)*'Lønnsbudsjett 2020'!$B5</f>
        <v>0</v>
      </c>
      <c r="O40" s="45">
        <f>SUM(C40:N40)</f>
        <v>0</v>
      </c>
      <c r="P40" s="45"/>
      <c r="Q40" s="240"/>
      <c r="R40" s="197"/>
    </row>
    <row r="41" spans="1:21" ht="15">
      <c r="A41" s="40" t="s">
        <v>98</v>
      </c>
      <c r="B41" s="41" t="s">
        <v>99</v>
      </c>
      <c r="C41" s="39">
        <f>C35*'Lønnsbudsjett 2020'!$B5</f>
        <v>0</v>
      </c>
      <c r="D41" s="39">
        <f>D35*'Lønnsbudsjett 2020'!$B5</f>
        <v>0</v>
      </c>
      <c r="E41" s="39">
        <f>E35*'Lønnsbudsjett 2020'!$B5</f>
        <v>0</v>
      </c>
      <c r="F41" s="39">
        <f>F35*'Lønnsbudsjett 2020'!$B5</f>
        <v>0</v>
      </c>
      <c r="G41" s="39">
        <f>G35*'Lønnsbudsjett 2020'!$B5</f>
        <v>0</v>
      </c>
      <c r="H41" s="39">
        <f>H35*'Lønnsbudsjett 2020'!$B5</f>
        <v>0</v>
      </c>
      <c r="I41" s="39">
        <f>I35*'Lønnsbudsjett 2020'!$B5</f>
        <v>0</v>
      </c>
      <c r="J41" s="39">
        <f>J35*'Lønnsbudsjett 2020'!$B5</f>
        <v>0</v>
      </c>
      <c r="K41" s="39">
        <f>K35*'Lønnsbudsjett 2020'!$B5</f>
        <v>0</v>
      </c>
      <c r="L41" s="39">
        <f>L35*'Lønnsbudsjett 2020'!$B5</f>
        <v>0</v>
      </c>
      <c r="M41" s="39">
        <f>M35*'Lønnsbudsjett 2020'!$B5</f>
        <v>0</v>
      </c>
      <c r="N41" s="39">
        <f>N35*'Lønnsbudsjett 2020'!$B5</f>
        <v>0</v>
      </c>
      <c r="O41" s="45">
        <f>SUM(C41:N41)</f>
        <v>0</v>
      </c>
      <c r="P41" s="45"/>
      <c r="Q41" s="240"/>
      <c r="R41" s="197"/>
    </row>
    <row r="42" spans="1:21" s="310" customFormat="1" ht="15">
      <c r="A42" s="316" t="s">
        <v>747</v>
      </c>
      <c r="B42" s="317" t="s">
        <v>751</v>
      </c>
      <c r="C42" s="39">
        <f>O42/12</f>
        <v>0</v>
      </c>
      <c r="D42" s="39">
        <f>C42</f>
        <v>0</v>
      </c>
      <c r="E42" s="39">
        <f t="shared" ref="E42:N42" si="31">D42</f>
        <v>0</v>
      </c>
      <c r="F42" s="39">
        <f t="shared" si="31"/>
        <v>0</v>
      </c>
      <c r="G42" s="39">
        <f t="shared" si="31"/>
        <v>0</v>
      </c>
      <c r="H42" s="39">
        <f t="shared" si="31"/>
        <v>0</v>
      </c>
      <c r="I42" s="39">
        <f t="shared" si="31"/>
        <v>0</v>
      </c>
      <c r="J42" s="39">
        <f t="shared" si="31"/>
        <v>0</v>
      </c>
      <c r="K42" s="39">
        <f t="shared" si="31"/>
        <v>0</v>
      </c>
      <c r="L42" s="39">
        <f t="shared" si="31"/>
        <v>0</v>
      </c>
      <c r="M42" s="39">
        <f t="shared" si="31"/>
        <v>0</v>
      </c>
      <c r="N42" s="39">
        <f t="shared" si="31"/>
        <v>0</v>
      </c>
      <c r="O42" s="45">
        <v>0</v>
      </c>
      <c r="P42" s="45"/>
      <c r="Q42" s="240"/>
      <c r="R42" s="197"/>
      <c r="S42" s="310" t="s">
        <v>898</v>
      </c>
    </row>
    <row r="43" spans="1:21" ht="15">
      <c r="A43" s="40" t="s">
        <v>100</v>
      </c>
      <c r="B43" s="41" t="s">
        <v>101</v>
      </c>
      <c r="C43" s="39">
        <f>(C24+C28)*'Lønnsbudsjett 2020'!$B6</f>
        <v>57549.279999999999</v>
      </c>
      <c r="D43" s="39">
        <f>(D24+D28)*'Lønnsbudsjett 2020'!$B6</f>
        <v>52299.28</v>
      </c>
      <c r="E43" s="39">
        <f>(E24+E28)*'Lønnsbudsjett 2020'!$B6</f>
        <v>52299.28</v>
      </c>
      <c r="F43" s="39">
        <f>(F24+F28)*'Lønnsbudsjett 2020'!$B6</f>
        <v>52299.28</v>
      </c>
      <c r="G43" s="39">
        <f>(G24+G28)*'Lønnsbudsjett 2020'!$B6</f>
        <v>54019.926312000003</v>
      </c>
      <c r="H43" s="39">
        <f>(H24+H28)*'Lønnsbudsjett 2020'!$B6</f>
        <v>0</v>
      </c>
      <c r="I43" s="39">
        <f>(I24+I28)*'Lønnsbudsjett 2020'!$B6</f>
        <v>54019.926312000003</v>
      </c>
      <c r="J43" s="39">
        <f>(J24+J28)*'Lønnsbudsjett 2020'!$B6</f>
        <v>49335.724812000008</v>
      </c>
      <c r="K43" s="39">
        <f>(K24+K28)*'Lønnsbudsjett 2020'!$B6</f>
        <v>49335.724812000008</v>
      </c>
      <c r="L43" s="39">
        <f>(L24+L28)*'Lønnsbudsjett 2020'!$B6</f>
        <v>49335.724812000008</v>
      </c>
      <c r="M43" s="39">
        <f>(M24+M28)*'Lønnsbudsjett 2020'!$B6</f>
        <v>49335.724812000008</v>
      </c>
      <c r="N43" s="39">
        <f>(N24+N28)*'Lønnsbudsjett 2020'!$B6</f>
        <v>54758.449812000013</v>
      </c>
      <c r="O43" s="45">
        <f>SUM(C43:N43)</f>
        <v>574588.32168400008</v>
      </c>
      <c r="P43" s="45"/>
      <c r="Q43" s="240"/>
      <c r="R43" s="197"/>
    </row>
    <row r="44" spans="1:21" ht="15">
      <c r="A44" s="40" t="s">
        <v>102</v>
      </c>
      <c r="B44" s="41" t="s">
        <v>750</v>
      </c>
      <c r="C44" s="39">
        <f>-(C24+C28+C32)*3%</f>
        <v>-14826.762499999999</v>
      </c>
      <c r="D44" s="39">
        <f t="shared" ref="D44:N44" si="32">-(D24+D28+D32)*3%</f>
        <v>-13514.262499999999</v>
      </c>
      <c r="E44" s="39">
        <f t="shared" si="32"/>
        <v>-13514.262499999999</v>
      </c>
      <c r="F44" s="39">
        <f t="shared" si="32"/>
        <v>-13514.262499999999</v>
      </c>
      <c r="G44" s="39">
        <f t="shared" si="32"/>
        <v>-13944.424078</v>
      </c>
      <c r="H44" s="39">
        <f t="shared" si="32"/>
        <v>-439.4425</v>
      </c>
      <c r="I44" s="39">
        <f t="shared" si="32"/>
        <v>-13944.424078</v>
      </c>
      <c r="J44" s="39">
        <f t="shared" si="32"/>
        <v>-12773.373703000001</v>
      </c>
      <c r="K44" s="39">
        <f t="shared" si="32"/>
        <v>-12773.373703000001</v>
      </c>
      <c r="L44" s="39">
        <f t="shared" si="32"/>
        <v>-12773.373703000001</v>
      </c>
      <c r="M44" s="39">
        <f t="shared" si="32"/>
        <v>-12773.373703000001</v>
      </c>
      <c r="N44" s="39">
        <f t="shared" si="32"/>
        <v>-14129.054953000003</v>
      </c>
      <c r="O44" s="45">
        <f>SUM(C44:N44)</f>
        <v>-148920.39042100002</v>
      </c>
      <c r="P44" s="45"/>
      <c r="Q44" s="240"/>
      <c r="R44" s="197"/>
    </row>
    <row r="45" spans="1:21" ht="15">
      <c r="A45" s="27" t="s">
        <v>104</v>
      </c>
      <c r="B45" s="22" t="s">
        <v>105</v>
      </c>
      <c r="C45" s="58">
        <f>O45/12</f>
        <v>1933.3333333333333</v>
      </c>
      <c r="D45" s="58">
        <f>C45</f>
        <v>1933.3333333333333</v>
      </c>
      <c r="E45" s="58">
        <f t="shared" ref="E45:N45" si="33">D45</f>
        <v>1933.3333333333333</v>
      </c>
      <c r="F45" s="58">
        <f t="shared" si="33"/>
        <v>1933.3333333333333</v>
      </c>
      <c r="G45" s="58">
        <f t="shared" si="33"/>
        <v>1933.3333333333333</v>
      </c>
      <c r="H45" s="58">
        <f t="shared" si="33"/>
        <v>1933.3333333333333</v>
      </c>
      <c r="I45" s="58">
        <f t="shared" si="33"/>
        <v>1933.3333333333333</v>
      </c>
      <c r="J45" s="58">
        <f t="shared" si="33"/>
        <v>1933.3333333333333</v>
      </c>
      <c r="K45" s="58">
        <f t="shared" si="33"/>
        <v>1933.3333333333333</v>
      </c>
      <c r="L45" s="58">
        <f t="shared" si="33"/>
        <v>1933.3333333333333</v>
      </c>
      <c r="M45" s="58">
        <f t="shared" si="33"/>
        <v>1933.3333333333333</v>
      </c>
      <c r="N45" s="58">
        <f t="shared" si="33"/>
        <v>1933.3333333333333</v>
      </c>
      <c r="O45" s="45">
        <v>23200</v>
      </c>
      <c r="P45" s="45"/>
      <c r="Q45" s="307"/>
      <c r="R45" s="197"/>
    </row>
    <row r="46" spans="1:21" ht="15">
      <c r="A46" s="27" t="s">
        <v>106</v>
      </c>
      <c r="B46" s="22" t="s">
        <v>107</v>
      </c>
      <c r="C46" s="58">
        <f t="shared" ref="C46:C57" si="34">O46/12</f>
        <v>-17369.666666666668</v>
      </c>
      <c r="D46" s="58">
        <f t="shared" ref="D46:D57" si="35">C46</f>
        <v>-17369.666666666668</v>
      </c>
      <c r="E46" s="58">
        <f t="shared" ref="E46:E57" si="36">D46</f>
        <v>-17369.666666666668</v>
      </c>
      <c r="F46" s="58">
        <f t="shared" ref="F46:F57" si="37">E46</f>
        <v>-17369.666666666668</v>
      </c>
      <c r="G46" s="58">
        <f t="shared" ref="G46:G57" si="38">F46</f>
        <v>-17369.666666666668</v>
      </c>
      <c r="H46" s="58">
        <f t="shared" ref="H46:H57" si="39">G46</f>
        <v>-17369.666666666668</v>
      </c>
      <c r="I46" s="58">
        <f t="shared" ref="I46:I57" si="40">H46</f>
        <v>-17369.666666666668</v>
      </c>
      <c r="J46" s="58">
        <f t="shared" ref="J46:J57" si="41">I46</f>
        <v>-17369.666666666668</v>
      </c>
      <c r="K46" s="58">
        <f t="shared" ref="K46:K57" si="42">J46</f>
        <v>-17369.666666666668</v>
      </c>
      <c r="L46" s="58">
        <f t="shared" ref="L46:L57" si="43">K46</f>
        <v>-17369.666666666668</v>
      </c>
      <c r="M46" s="58">
        <f t="shared" ref="M46:M57" si="44">L46</f>
        <v>-17369.666666666668</v>
      </c>
      <c r="N46" s="58">
        <f t="shared" ref="N46:N57" si="45">M46</f>
        <v>-17369.666666666668</v>
      </c>
      <c r="O46" s="45">
        <v>-208436</v>
      </c>
      <c r="P46" s="45"/>
      <c r="Q46" s="307"/>
      <c r="R46" s="197"/>
    </row>
    <row r="47" spans="1:21" ht="15">
      <c r="A47" s="27" t="s">
        <v>108</v>
      </c>
      <c r="B47" s="22" t="s">
        <v>109</v>
      </c>
      <c r="C47" s="58"/>
      <c r="D47" s="58">
        <v>43750</v>
      </c>
      <c r="E47" s="58">
        <f t="shared" si="36"/>
        <v>43750</v>
      </c>
      <c r="F47" s="58">
        <f t="shared" si="37"/>
        <v>43750</v>
      </c>
      <c r="G47" s="58">
        <v>45189</v>
      </c>
      <c r="H47" s="58">
        <f t="shared" si="39"/>
        <v>45189</v>
      </c>
      <c r="I47" s="58">
        <f t="shared" si="40"/>
        <v>45189</v>
      </c>
      <c r="J47" s="58">
        <f t="shared" si="41"/>
        <v>45189</v>
      </c>
      <c r="K47" s="58">
        <f t="shared" si="42"/>
        <v>45189</v>
      </c>
      <c r="L47" s="58">
        <f t="shared" si="43"/>
        <v>45189</v>
      </c>
      <c r="M47" s="58"/>
      <c r="N47" s="58">
        <f t="shared" si="45"/>
        <v>0</v>
      </c>
      <c r="O47" s="45">
        <v>-402384</v>
      </c>
      <c r="P47" s="45"/>
      <c r="Q47" s="307"/>
      <c r="R47" s="197"/>
      <c r="S47" s="319" t="s">
        <v>906</v>
      </c>
      <c r="T47" s="319"/>
      <c r="U47" s="319"/>
    </row>
    <row r="48" spans="1:21" ht="15">
      <c r="A48" s="27" t="s">
        <v>110</v>
      </c>
      <c r="B48" s="22" t="s">
        <v>111</v>
      </c>
      <c r="C48" s="58">
        <f t="shared" si="34"/>
        <v>0</v>
      </c>
      <c r="D48" s="58">
        <f t="shared" si="35"/>
        <v>0</v>
      </c>
      <c r="E48" s="58">
        <f t="shared" si="36"/>
        <v>0</v>
      </c>
      <c r="F48" s="58">
        <f t="shared" si="37"/>
        <v>0</v>
      </c>
      <c r="G48" s="58">
        <f t="shared" si="38"/>
        <v>0</v>
      </c>
      <c r="H48" s="58">
        <f t="shared" si="39"/>
        <v>0</v>
      </c>
      <c r="I48" s="58">
        <f t="shared" si="40"/>
        <v>0</v>
      </c>
      <c r="J48" s="58">
        <f t="shared" si="41"/>
        <v>0</v>
      </c>
      <c r="K48" s="58">
        <f t="shared" si="42"/>
        <v>0</v>
      </c>
      <c r="L48" s="58">
        <f t="shared" si="43"/>
        <v>0</v>
      </c>
      <c r="M48" s="58">
        <f t="shared" si="44"/>
        <v>0</v>
      </c>
      <c r="N48" s="58">
        <f t="shared" si="45"/>
        <v>0</v>
      </c>
      <c r="O48" s="45">
        <v>0</v>
      </c>
      <c r="P48" s="45"/>
      <c r="Q48" s="307"/>
      <c r="R48" s="197"/>
    </row>
    <row r="49" spans="1:22" ht="15">
      <c r="A49" s="27" t="s">
        <v>112</v>
      </c>
      <c r="B49" s="22" t="s">
        <v>113</v>
      </c>
      <c r="C49" s="58">
        <f t="shared" si="34"/>
        <v>0</v>
      </c>
      <c r="D49" s="58">
        <f t="shared" si="35"/>
        <v>0</v>
      </c>
      <c r="E49" s="58">
        <f t="shared" si="36"/>
        <v>0</v>
      </c>
      <c r="F49" s="58">
        <f t="shared" si="37"/>
        <v>0</v>
      </c>
      <c r="G49" s="58">
        <f t="shared" si="38"/>
        <v>0</v>
      </c>
      <c r="H49" s="58">
        <f t="shared" si="39"/>
        <v>0</v>
      </c>
      <c r="I49" s="58">
        <f t="shared" si="40"/>
        <v>0</v>
      </c>
      <c r="J49" s="58">
        <f t="shared" si="41"/>
        <v>0</v>
      </c>
      <c r="K49" s="58">
        <f t="shared" si="42"/>
        <v>0</v>
      </c>
      <c r="L49" s="58">
        <f t="shared" si="43"/>
        <v>0</v>
      </c>
      <c r="M49" s="58">
        <f t="shared" si="44"/>
        <v>0</v>
      </c>
      <c r="N49" s="58">
        <f t="shared" si="45"/>
        <v>0</v>
      </c>
      <c r="O49" s="45">
        <v>0</v>
      </c>
      <c r="P49" s="45"/>
      <c r="Q49" s="307"/>
      <c r="R49" s="197"/>
    </row>
    <row r="50" spans="1:22" s="233" customFormat="1" ht="15">
      <c r="A50" s="27" t="s">
        <v>740</v>
      </c>
      <c r="B50" s="22" t="s">
        <v>741</v>
      </c>
      <c r="C50" s="58">
        <f>O50/12</f>
        <v>-9166.6666666666661</v>
      </c>
      <c r="D50" s="58">
        <f t="shared" si="35"/>
        <v>-9166.6666666666661</v>
      </c>
      <c r="E50" s="58">
        <f t="shared" si="36"/>
        <v>-9166.6666666666661</v>
      </c>
      <c r="F50" s="58">
        <f t="shared" si="37"/>
        <v>-9166.6666666666661</v>
      </c>
      <c r="G50" s="58">
        <f t="shared" si="38"/>
        <v>-9166.6666666666661</v>
      </c>
      <c r="H50" s="58">
        <f t="shared" si="39"/>
        <v>-9166.6666666666661</v>
      </c>
      <c r="I50" s="58">
        <f t="shared" si="40"/>
        <v>-9166.6666666666661</v>
      </c>
      <c r="J50" s="58">
        <f t="shared" si="41"/>
        <v>-9166.6666666666661</v>
      </c>
      <c r="K50" s="58">
        <f t="shared" si="42"/>
        <v>-9166.6666666666661</v>
      </c>
      <c r="L50" s="58">
        <f t="shared" si="43"/>
        <v>-9166.6666666666661</v>
      </c>
      <c r="M50" s="58">
        <f t="shared" si="44"/>
        <v>-9166.6666666666661</v>
      </c>
      <c r="N50" s="58">
        <f t="shared" si="45"/>
        <v>-9166.6666666666661</v>
      </c>
      <c r="O50" s="45">
        <v>-110000</v>
      </c>
      <c r="P50" s="45"/>
      <c r="Q50" s="307"/>
      <c r="R50" s="197"/>
      <c r="S50" s="319" t="s">
        <v>904</v>
      </c>
      <c r="T50" s="319"/>
      <c r="U50" s="319"/>
      <c r="V50" s="319"/>
    </row>
    <row r="51" spans="1:22" ht="15">
      <c r="A51" s="27" t="s">
        <v>114</v>
      </c>
      <c r="B51" s="22" t="s">
        <v>115</v>
      </c>
      <c r="C51" s="58">
        <f t="shared" si="34"/>
        <v>575</v>
      </c>
      <c r="D51" s="58">
        <f t="shared" si="35"/>
        <v>575</v>
      </c>
      <c r="E51" s="58">
        <f t="shared" si="36"/>
        <v>575</v>
      </c>
      <c r="F51" s="58">
        <f t="shared" si="37"/>
        <v>575</v>
      </c>
      <c r="G51" s="58">
        <f t="shared" si="38"/>
        <v>575</v>
      </c>
      <c r="H51" s="58">
        <f t="shared" si="39"/>
        <v>575</v>
      </c>
      <c r="I51" s="58">
        <f t="shared" si="40"/>
        <v>575</v>
      </c>
      <c r="J51" s="58">
        <f t="shared" si="41"/>
        <v>575</v>
      </c>
      <c r="K51" s="58">
        <f t="shared" si="42"/>
        <v>575</v>
      </c>
      <c r="L51" s="58">
        <f t="shared" si="43"/>
        <v>575</v>
      </c>
      <c r="M51" s="58">
        <f t="shared" si="44"/>
        <v>575</v>
      </c>
      <c r="N51" s="58">
        <f t="shared" si="45"/>
        <v>575</v>
      </c>
      <c r="O51" s="45">
        <v>6900</v>
      </c>
      <c r="P51" s="45"/>
      <c r="Q51" s="307"/>
      <c r="R51" s="197"/>
    </row>
    <row r="52" spans="1:22" ht="15">
      <c r="A52" s="27" t="s">
        <v>116</v>
      </c>
      <c r="B52" s="22" t="s">
        <v>117</v>
      </c>
      <c r="C52" s="58">
        <f t="shared" si="34"/>
        <v>-195.33333333333334</v>
      </c>
      <c r="D52" s="58">
        <f t="shared" si="35"/>
        <v>-195.33333333333334</v>
      </c>
      <c r="E52" s="58">
        <f t="shared" si="36"/>
        <v>-195.33333333333334</v>
      </c>
      <c r="F52" s="58">
        <f t="shared" si="37"/>
        <v>-195.33333333333334</v>
      </c>
      <c r="G52" s="58">
        <f t="shared" si="38"/>
        <v>-195.33333333333334</v>
      </c>
      <c r="H52" s="58">
        <f t="shared" si="39"/>
        <v>-195.33333333333334</v>
      </c>
      <c r="I52" s="58">
        <f t="shared" si="40"/>
        <v>-195.33333333333334</v>
      </c>
      <c r="J52" s="58">
        <f t="shared" si="41"/>
        <v>-195.33333333333334</v>
      </c>
      <c r="K52" s="58">
        <f t="shared" si="42"/>
        <v>-195.33333333333334</v>
      </c>
      <c r="L52" s="58">
        <f t="shared" si="43"/>
        <v>-195.33333333333334</v>
      </c>
      <c r="M52" s="58">
        <f t="shared" si="44"/>
        <v>-195.33333333333334</v>
      </c>
      <c r="N52" s="58">
        <f t="shared" si="45"/>
        <v>-195.33333333333334</v>
      </c>
      <c r="O52" s="45">
        <v>-2344</v>
      </c>
      <c r="P52" s="45"/>
      <c r="Q52" s="307">
        <v>-2344</v>
      </c>
      <c r="R52" s="197"/>
    </row>
    <row r="53" spans="1:22" ht="15">
      <c r="A53" s="27" t="s">
        <v>118</v>
      </c>
      <c r="B53" s="22" t="s">
        <v>119</v>
      </c>
      <c r="C53" s="58">
        <f t="shared" si="34"/>
        <v>417</v>
      </c>
      <c r="D53" s="58">
        <f t="shared" si="35"/>
        <v>417</v>
      </c>
      <c r="E53" s="58">
        <f t="shared" si="36"/>
        <v>417</v>
      </c>
      <c r="F53" s="58">
        <f t="shared" si="37"/>
        <v>417</v>
      </c>
      <c r="G53" s="58">
        <f t="shared" si="38"/>
        <v>417</v>
      </c>
      <c r="H53" s="58">
        <f t="shared" si="39"/>
        <v>417</v>
      </c>
      <c r="I53" s="58">
        <f t="shared" si="40"/>
        <v>417</v>
      </c>
      <c r="J53" s="58">
        <f t="shared" si="41"/>
        <v>417</v>
      </c>
      <c r="K53" s="58">
        <f t="shared" si="42"/>
        <v>417</v>
      </c>
      <c r="L53" s="58">
        <f t="shared" si="43"/>
        <v>417</v>
      </c>
      <c r="M53" s="58">
        <f t="shared" si="44"/>
        <v>417</v>
      </c>
      <c r="N53" s="58">
        <f t="shared" si="45"/>
        <v>417</v>
      </c>
      <c r="O53" s="45">
        <v>5004</v>
      </c>
      <c r="P53" s="45"/>
      <c r="Q53" s="148"/>
      <c r="R53" s="197"/>
    </row>
    <row r="54" spans="1:22" ht="15">
      <c r="A54" s="27" t="s">
        <v>120</v>
      </c>
      <c r="B54" s="22" t="s">
        <v>121</v>
      </c>
      <c r="C54" s="58">
        <f t="shared" si="34"/>
        <v>2518.75</v>
      </c>
      <c r="D54" s="58">
        <f t="shared" si="35"/>
        <v>2518.75</v>
      </c>
      <c r="E54" s="58">
        <f t="shared" si="36"/>
        <v>2518.75</v>
      </c>
      <c r="F54" s="58">
        <f t="shared" si="37"/>
        <v>2518.75</v>
      </c>
      <c r="G54" s="58">
        <f t="shared" si="38"/>
        <v>2518.75</v>
      </c>
      <c r="H54" s="58">
        <f t="shared" si="39"/>
        <v>2518.75</v>
      </c>
      <c r="I54" s="58">
        <f t="shared" si="40"/>
        <v>2518.75</v>
      </c>
      <c r="J54" s="58">
        <f t="shared" si="41"/>
        <v>2518.75</v>
      </c>
      <c r="K54" s="58">
        <f t="shared" si="42"/>
        <v>2518.75</v>
      </c>
      <c r="L54" s="58">
        <f t="shared" si="43"/>
        <v>2518.75</v>
      </c>
      <c r="M54" s="58">
        <f t="shared" si="44"/>
        <v>2518.75</v>
      </c>
      <c r="N54" s="58">
        <f t="shared" si="45"/>
        <v>2518.75</v>
      </c>
      <c r="O54" s="45">
        <v>30225</v>
      </c>
      <c r="P54" s="45"/>
      <c r="Q54" s="148"/>
      <c r="R54" s="197"/>
    </row>
    <row r="55" spans="1:22" ht="15">
      <c r="A55" s="27" t="s">
        <v>122</v>
      </c>
      <c r="B55" s="22" t="s">
        <v>123</v>
      </c>
      <c r="C55" s="58">
        <f t="shared" si="34"/>
        <v>136.33333333333334</v>
      </c>
      <c r="D55" s="58">
        <f t="shared" si="35"/>
        <v>136.33333333333334</v>
      </c>
      <c r="E55" s="58">
        <f t="shared" si="36"/>
        <v>136.33333333333334</v>
      </c>
      <c r="F55" s="58">
        <f t="shared" si="37"/>
        <v>136.33333333333334</v>
      </c>
      <c r="G55" s="58">
        <f t="shared" si="38"/>
        <v>136.33333333333334</v>
      </c>
      <c r="H55" s="58">
        <f t="shared" si="39"/>
        <v>136.33333333333334</v>
      </c>
      <c r="I55" s="58">
        <f t="shared" si="40"/>
        <v>136.33333333333334</v>
      </c>
      <c r="J55" s="58">
        <f t="shared" si="41"/>
        <v>136.33333333333334</v>
      </c>
      <c r="K55" s="58">
        <f t="shared" si="42"/>
        <v>136.33333333333334</v>
      </c>
      <c r="L55" s="58">
        <f t="shared" si="43"/>
        <v>136.33333333333334</v>
      </c>
      <c r="M55" s="58">
        <f t="shared" si="44"/>
        <v>136.33333333333334</v>
      </c>
      <c r="N55" s="58">
        <f t="shared" si="45"/>
        <v>136.33333333333334</v>
      </c>
      <c r="O55" s="45">
        <v>1636</v>
      </c>
      <c r="P55" s="45"/>
      <c r="Q55" s="341">
        <v>-1636</v>
      </c>
      <c r="R55" s="197"/>
    </row>
    <row r="56" spans="1:22" ht="15">
      <c r="A56" s="40" t="s">
        <v>124</v>
      </c>
      <c r="B56" s="41" t="s">
        <v>125</v>
      </c>
      <c r="C56" s="309">
        <f t="shared" si="34"/>
        <v>3270.4115667749993</v>
      </c>
      <c r="D56" s="309">
        <f t="shared" si="35"/>
        <v>3270.4115667749993</v>
      </c>
      <c r="E56" s="309">
        <f t="shared" si="36"/>
        <v>3270.4115667749993</v>
      </c>
      <c r="F56" s="309">
        <f t="shared" si="37"/>
        <v>3270.4115667749993</v>
      </c>
      <c r="G56" s="309">
        <f t="shared" si="38"/>
        <v>3270.4115667749993</v>
      </c>
      <c r="H56" s="309">
        <f t="shared" si="39"/>
        <v>3270.4115667749993</v>
      </c>
      <c r="I56" s="309">
        <f t="shared" si="40"/>
        <v>3270.4115667749993</v>
      </c>
      <c r="J56" s="309">
        <f t="shared" si="41"/>
        <v>3270.4115667749993</v>
      </c>
      <c r="K56" s="309">
        <f t="shared" si="42"/>
        <v>3270.4115667749993</v>
      </c>
      <c r="L56" s="309">
        <f t="shared" si="43"/>
        <v>3270.4115667749993</v>
      </c>
      <c r="M56" s="309">
        <f t="shared" si="44"/>
        <v>3270.4115667749993</v>
      </c>
      <c r="N56" s="309">
        <f t="shared" si="45"/>
        <v>3270.4115667749993</v>
      </c>
      <c r="O56" s="45">
        <f>'Lønnsbudsjett 2020'!O54*0.009</f>
        <v>39244.938801299992</v>
      </c>
      <c r="P56" s="45"/>
      <c r="Q56" s="241"/>
      <c r="R56" s="197"/>
    </row>
    <row r="57" spans="1:22" ht="15">
      <c r="A57" s="27" t="s">
        <v>126</v>
      </c>
      <c r="B57" s="22" t="s">
        <v>127</v>
      </c>
      <c r="C57" s="58">
        <f t="shared" si="34"/>
        <v>2041.6666666666667</v>
      </c>
      <c r="D57" s="58">
        <f t="shared" si="35"/>
        <v>2041.6666666666667</v>
      </c>
      <c r="E57" s="58">
        <f t="shared" si="36"/>
        <v>2041.6666666666667</v>
      </c>
      <c r="F57" s="58">
        <f t="shared" si="37"/>
        <v>2041.6666666666667</v>
      </c>
      <c r="G57" s="58">
        <f t="shared" si="38"/>
        <v>2041.6666666666667</v>
      </c>
      <c r="H57" s="58">
        <f t="shared" si="39"/>
        <v>2041.6666666666667</v>
      </c>
      <c r="I57" s="58">
        <f t="shared" si="40"/>
        <v>2041.6666666666667</v>
      </c>
      <c r="J57" s="58">
        <f t="shared" si="41"/>
        <v>2041.6666666666667</v>
      </c>
      <c r="K57" s="58">
        <f t="shared" si="42"/>
        <v>2041.6666666666667</v>
      </c>
      <c r="L57" s="58">
        <f t="shared" si="43"/>
        <v>2041.6666666666667</v>
      </c>
      <c r="M57" s="58">
        <f t="shared" si="44"/>
        <v>2041.6666666666667</v>
      </c>
      <c r="N57" s="58">
        <f t="shared" si="45"/>
        <v>2041.6666666666667</v>
      </c>
      <c r="O57" s="45">
        <v>24500</v>
      </c>
      <c r="P57" s="45"/>
      <c r="Q57" s="241"/>
      <c r="R57" s="197"/>
      <c r="S57" s="319" t="s">
        <v>913</v>
      </c>
      <c r="T57" s="319"/>
      <c r="U57" s="319"/>
    </row>
    <row r="58" spans="1:22" ht="15">
      <c r="A58" s="42" t="s">
        <v>128</v>
      </c>
      <c r="B58" s="43" t="s">
        <v>129</v>
      </c>
      <c r="C58" s="44">
        <f>SUM(C24:C57)</f>
        <v>530776.22906677495</v>
      </c>
      <c r="D58" s="44">
        <f t="shared" ref="D58:N58" si="46">SUM(D24:D57)</f>
        <v>570588.72906677495</v>
      </c>
      <c r="E58" s="44">
        <f t="shared" si="46"/>
        <v>570588.72906677495</v>
      </c>
      <c r="F58" s="44">
        <f t="shared" si="46"/>
        <v>570588.72906677495</v>
      </c>
      <c r="G58" s="44">
        <f t="shared" si="46"/>
        <v>590989.25937944162</v>
      </c>
      <c r="H58" s="44">
        <f t="shared" si="46"/>
        <v>672477.33573344175</v>
      </c>
      <c r="I58" s="44">
        <f t="shared" si="46"/>
        <v>590989.25937944162</v>
      </c>
      <c r="J58" s="44">
        <f t="shared" si="46"/>
        <v>543756.89425444161</v>
      </c>
      <c r="K58" s="44">
        <f t="shared" si="46"/>
        <v>543756.89425444161</v>
      </c>
      <c r="L58" s="44">
        <f t="shared" si="46"/>
        <v>543756.89425444161</v>
      </c>
      <c r="M58" s="44">
        <f t="shared" si="46"/>
        <v>447956.21425444167</v>
      </c>
      <c r="N58" s="44">
        <f t="shared" si="46"/>
        <v>502635.35800444172</v>
      </c>
      <c r="O58" s="45">
        <f>SUM(O24:O57)</f>
        <v>5874092.5257816343</v>
      </c>
      <c r="P58" s="45"/>
      <c r="Q58" s="308"/>
      <c r="R58" s="197"/>
    </row>
    <row r="59" spans="1:22" ht="15">
      <c r="A59" s="27" t="s">
        <v>130</v>
      </c>
      <c r="B59" s="22" t="s">
        <v>909</v>
      </c>
      <c r="C59" s="58">
        <f>O59/12</f>
        <v>5058.333333333333</v>
      </c>
      <c r="D59" s="58">
        <f>C59</f>
        <v>5058.333333333333</v>
      </c>
      <c r="E59" s="58">
        <f>D59</f>
        <v>5058.333333333333</v>
      </c>
      <c r="F59" s="58">
        <f t="shared" ref="F59:N59" si="47">E59</f>
        <v>5058.333333333333</v>
      </c>
      <c r="G59" s="58">
        <f t="shared" si="47"/>
        <v>5058.333333333333</v>
      </c>
      <c r="H59" s="58">
        <f t="shared" si="47"/>
        <v>5058.333333333333</v>
      </c>
      <c r="I59" s="58">
        <f t="shared" si="47"/>
        <v>5058.333333333333</v>
      </c>
      <c r="J59" s="58">
        <f t="shared" si="47"/>
        <v>5058.333333333333</v>
      </c>
      <c r="K59" s="58">
        <f t="shared" si="47"/>
        <v>5058.333333333333</v>
      </c>
      <c r="L59" s="58">
        <f t="shared" si="47"/>
        <v>5058.333333333333</v>
      </c>
      <c r="M59" s="58">
        <f t="shared" si="47"/>
        <v>5058.333333333333</v>
      </c>
      <c r="N59" s="58">
        <f t="shared" si="47"/>
        <v>5058.333333333333</v>
      </c>
      <c r="O59" s="45">
        <v>60700</v>
      </c>
      <c r="P59" s="45"/>
      <c r="Q59" s="241"/>
      <c r="R59" s="197"/>
      <c r="S59" s="319" t="s">
        <v>910</v>
      </c>
      <c r="T59" s="319"/>
      <c r="U59" s="319"/>
    </row>
    <row r="60" spans="1:22" ht="15">
      <c r="A60" s="27" t="s">
        <v>132</v>
      </c>
      <c r="B60" s="22" t="s">
        <v>133</v>
      </c>
      <c r="C60" s="58">
        <f>O60/12</f>
        <v>645</v>
      </c>
      <c r="D60" s="58">
        <f>C60</f>
        <v>645</v>
      </c>
      <c r="E60" s="58">
        <f>D60</f>
        <v>645</v>
      </c>
      <c r="F60" s="58">
        <f t="shared" ref="F60:N60" si="48">E60</f>
        <v>645</v>
      </c>
      <c r="G60" s="58">
        <f t="shared" si="48"/>
        <v>645</v>
      </c>
      <c r="H60" s="58">
        <f t="shared" si="48"/>
        <v>645</v>
      </c>
      <c r="I60" s="58">
        <f t="shared" si="48"/>
        <v>645</v>
      </c>
      <c r="J60" s="58">
        <f t="shared" si="48"/>
        <v>645</v>
      </c>
      <c r="K60" s="58">
        <f t="shared" si="48"/>
        <v>645</v>
      </c>
      <c r="L60" s="58">
        <f t="shared" si="48"/>
        <v>645</v>
      </c>
      <c r="M60" s="58">
        <f t="shared" si="48"/>
        <v>645</v>
      </c>
      <c r="N60" s="58">
        <f t="shared" si="48"/>
        <v>645</v>
      </c>
      <c r="O60" s="45">
        <v>7740</v>
      </c>
      <c r="P60" s="45"/>
      <c r="Q60" s="307"/>
      <c r="R60" s="197"/>
      <c r="S60" s="319" t="s">
        <v>911</v>
      </c>
      <c r="T60" s="319"/>
    </row>
    <row r="61" spans="1:22" ht="15">
      <c r="A61" s="42" t="s">
        <v>134</v>
      </c>
      <c r="B61" s="43" t="s">
        <v>135</v>
      </c>
      <c r="C61" s="44">
        <f>SUM(C59:C60)</f>
        <v>5703.333333333333</v>
      </c>
      <c r="D61" s="44">
        <f t="shared" ref="D61:N61" si="49">SUM(D59:D60)</f>
        <v>5703.333333333333</v>
      </c>
      <c r="E61" s="44">
        <f t="shared" si="49"/>
        <v>5703.333333333333</v>
      </c>
      <c r="F61" s="44">
        <f t="shared" si="49"/>
        <v>5703.333333333333</v>
      </c>
      <c r="G61" s="44">
        <f t="shared" si="49"/>
        <v>5703.333333333333</v>
      </c>
      <c r="H61" s="44">
        <f t="shared" si="49"/>
        <v>5703.333333333333</v>
      </c>
      <c r="I61" s="44">
        <f t="shared" si="49"/>
        <v>5703.333333333333</v>
      </c>
      <c r="J61" s="44">
        <f t="shared" si="49"/>
        <v>5703.333333333333</v>
      </c>
      <c r="K61" s="44">
        <f t="shared" si="49"/>
        <v>5703.333333333333</v>
      </c>
      <c r="L61" s="44">
        <f t="shared" si="49"/>
        <v>5703.333333333333</v>
      </c>
      <c r="M61" s="44">
        <f t="shared" si="49"/>
        <v>5703.333333333333</v>
      </c>
      <c r="N61" s="44">
        <f t="shared" si="49"/>
        <v>5703.333333333333</v>
      </c>
      <c r="O61" s="45">
        <f>SUM(O59:O60)</f>
        <v>68440</v>
      </c>
      <c r="P61" s="45">
        <v>277200</v>
      </c>
      <c r="Q61" s="240"/>
      <c r="R61" s="197"/>
    </row>
    <row r="62" spans="1:22" ht="15">
      <c r="A62" s="27" t="s">
        <v>136</v>
      </c>
      <c r="B62" s="22" t="s">
        <v>137</v>
      </c>
      <c r="C62" s="58">
        <f>O62/12</f>
        <v>0</v>
      </c>
      <c r="D62" s="58">
        <f>C62</f>
        <v>0</v>
      </c>
      <c r="E62" s="58">
        <f t="shared" ref="E62:N62" si="50">D62</f>
        <v>0</v>
      </c>
      <c r="F62" s="58">
        <f t="shared" si="50"/>
        <v>0</v>
      </c>
      <c r="G62" s="58">
        <f t="shared" si="50"/>
        <v>0</v>
      </c>
      <c r="H62" s="58">
        <f t="shared" si="50"/>
        <v>0</v>
      </c>
      <c r="I62" s="58">
        <f t="shared" si="50"/>
        <v>0</v>
      </c>
      <c r="J62" s="58">
        <f t="shared" si="50"/>
        <v>0</v>
      </c>
      <c r="K62" s="58">
        <f t="shared" si="50"/>
        <v>0</v>
      </c>
      <c r="L62" s="58">
        <f t="shared" si="50"/>
        <v>0</v>
      </c>
      <c r="M62" s="58">
        <f t="shared" si="50"/>
        <v>0</v>
      </c>
      <c r="N62" s="58">
        <f t="shared" si="50"/>
        <v>0</v>
      </c>
      <c r="O62" s="45">
        <v>0</v>
      </c>
      <c r="P62" s="45"/>
      <c r="Q62" s="307"/>
      <c r="R62" s="197"/>
    </row>
    <row r="63" spans="1:22" ht="15">
      <c r="A63" s="27" t="s">
        <v>138</v>
      </c>
      <c r="B63" s="22" t="s">
        <v>139</v>
      </c>
      <c r="C63" s="58">
        <f t="shared" ref="C63:C70" si="51">O63/12</f>
        <v>0</v>
      </c>
      <c r="D63" s="58">
        <f t="shared" ref="D63:N63" si="52">C63</f>
        <v>0</v>
      </c>
      <c r="E63" s="58">
        <f t="shared" si="52"/>
        <v>0</v>
      </c>
      <c r="F63" s="58">
        <f t="shared" si="52"/>
        <v>0</v>
      </c>
      <c r="G63" s="58">
        <f t="shared" si="52"/>
        <v>0</v>
      </c>
      <c r="H63" s="58">
        <f t="shared" si="52"/>
        <v>0</v>
      </c>
      <c r="I63" s="58">
        <f t="shared" si="52"/>
        <v>0</v>
      </c>
      <c r="J63" s="58">
        <f t="shared" si="52"/>
        <v>0</v>
      </c>
      <c r="K63" s="58">
        <f t="shared" si="52"/>
        <v>0</v>
      </c>
      <c r="L63" s="58">
        <f t="shared" si="52"/>
        <v>0</v>
      </c>
      <c r="M63" s="58">
        <f t="shared" si="52"/>
        <v>0</v>
      </c>
      <c r="N63" s="58">
        <f t="shared" si="52"/>
        <v>0</v>
      </c>
      <c r="O63" s="45">
        <v>0</v>
      </c>
      <c r="P63" s="45"/>
      <c r="Q63" s="307"/>
      <c r="R63" s="197"/>
    </row>
    <row r="64" spans="1:22" ht="15">
      <c r="A64" s="27" t="s">
        <v>140</v>
      </c>
      <c r="B64" s="22" t="s">
        <v>141</v>
      </c>
      <c r="C64" s="58">
        <f t="shared" si="51"/>
        <v>3310.0833333333335</v>
      </c>
      <c r="D64" s="58">
        <f t="shared" ref="D64:N64" si="53">C64</f>
        <v>3310.0833333333335</v>
      </c>
      <c r="E64" s="58">
        <f t="shared" si="53"/>
        <v>3310.0833333333335</v>
      </c>
      <c r="F64" s="58">
        <f t="shared" si="53"/>
        <v>3310.0833333333335</v>
      </c>
      <c r="G64" s="58">
        <f t="shared" si="53"/>
        <v>3310.0833333333335</v>
      </c>
      <c r="H64" s="58">
        <f t="shared" si="53"/>
        <v>3310.0833333333335</v>
      </c>
      <c r="I64" s="58">
        <f t="shared" si="53"/>
        <v>3310.0833333333335</v>
      </c>
      <c r="J64" s="58">
        <f t="shared" si="53"/>
        <v>3310.0833333333335</v>
      </c>
      <c r="K64" s="58">
        <f t="shared" si="53"/>
        <v>3310.0833333333335</v>
      </c>
      <c r="L64" s="58">
        <f t="shared" si="53"/>
        <v>3310.0833333333335</v>
      </c>
      <c r="M64" s="58">
        <f t="shared" si="53"/>
        <v>3310.0833333333335</v>
      </c>
      <c r="N64" s="58">
        <f t="shared" si="53"/>
        <v>3310.0833333333335</v>
      </c>
      <c r="O64" s="45">
        <v>39721</v>
      </c>
      <c r="P64" s="45"/>
      <c r="Q64" s="307"/>
      <c r="R64" s="197"/>
    </row>
    <row r="65" spans="1:21" ht="15">
      <c r="A65" s="27" t="s">
        <v>142</v>
      </c>
      <c r="B65" s="22" t="s">
        <v>143</v>
      </c>
      <c r="C65" s="58">
        <f t="shared" si="51"/>
        <v>3528.9166666666665</v>
      </c>
      <c r="D65" s="58">
        <f t="shared" ref="D65:N65" si="54">C65</f>
        <v>3528.9166666666665</v>
      </c>
      <c r="E65" s="58">
        <f t="shared" si="54"/>
        <v>3528.9166666666665</v>
      </c>
      <c r="F65" s="58">
        <f t="shared" si="54"/>
        <v>3528.9166666666665</v>
      </c>
      <c r="G65" s="58">
        <f t="shared" si="54"/>
        <v>3528.9166666666665</v>
      </c>
      <c r="H65" s="58">
        <f t="shared" si="54"/>
        <v>3528.9166666666665</v>
      </c>
      <c r="I65" s="58">
        <f t="shared" si="54"/>
        <v>3528.9166666666665</v>
      </c>
      <c r="J65" s="58">
        <f t="shared" si="54"/>
        <v>3528.9166666666665</v>
      </c>
      <c r="K65" s="58">
        <f t="shared" si="54"/>
        <v>3528.9166666666665</v>
      </c>
      <c r="L65" s="58">
        <f t="shared" si="54"/>
        <v>3528.9166666666665</v>
      </c>
      <c r="M65" s="58">
        <f t="shared" si="54"/>
        <v>3528.9166666666665</v>
      </c>
      <c r="N65" s="58">
        <f t="shared" si="54"/>
        <v>3528.9166666666665</v>
      </c>
      <c r="O65" s="45">
        <v>42347</v>
      </c>
      <c r="P65" s="45"/>
      <c r="Q65" s="241"/>
      <c r="R65" s="197"/>
    </row>
    <row r="66" spans="1:21" ht="15">
      <c r="A66" s="27" t="s">
        <v>144</v>
      </c>
      <c r="B66" s="22" t="s">
        <v>145</v>
      </c>
      <c r="C66" s="58">
        <f t="shared" si="51"/>
        <v>2692.8333333333335</v>
      </c>
      <c r="D66" s="58">
        <f t="shared" ref="D66:N66" si="55">C66</f>
        <v>2692.8333333333335</v>
      </c>
      <c r="E66" s="58">
        <f t="shared" si="55"/>
        <v>2692.8333333333335</v>
      </c>
      <c r="F66" s="58">
        <f t="shared" si="55"/>
        <v>2692.8333333333335</v>
      </c>
      <c r="G66" s="58">
        <f t="shared" si="55"/>
        <v>2692.8333333333335</v>
      </c>
      <c r="H66" s="58">
        <f t="shared" si="55"/>
        <v>2692.8333333333335</v>
      </c>
      <c r="I66" s="58">
        <f t="shared" si="55"/>
        <v>2692.8333333333335</v>
      </c>
      <c r="J66" s="58">
        <f t="shared" si="55"/>
        <v>2692.8333333333335</v>
      </c>
      <c r="K66" s="58">
        <f t="shared" si="55"/>
        <v>2692.8333333333335</v>
      </c>
      <c r="L66" s="58">
        <f t="shared" si="55"/>
        <v>2692.8333333333335</v>
      </c>
      <c r="M66" s="58">
        <f t="shared" si="55"/>
        <v>2692.8333333333335</v>
      </c>
      <c r="N66" s="58">
        <f t="shared" si="55"/>
        <v>2692.8333333333335</v>
      </c>
      <c r="O66" s="45">
        <v>32314</v>
      </c>
      <c r="P66" s="45"/>
      <c r="Q66" s="241"/>
      <c r="R66" s="197"/>
    </row>
    <row r="67" spans="1:21" ht="15">
      <c r="A67" s="27" t="s">
        <v>146</v>
      </c>
      <c r="B67" s="22" t="s">
        <v>147</v>
      </c>
      <c r="C67" s="58">
        <f t="shared" si="51"/>
        <v>18200.666666666668</v>
      </c>
      <c r="D67" s="58">
        <f t="shared" ref="D67:N67" si="56">C67</f>
        <v>18200.666666666668</v>
      </c>
      <c r="E67" s="58">
        <f t="shared" si="56"/>
        <v>18200.666666666668</v>
      </c>
      <c r="F67" s="58">
        <f t="shared" si="56"/>
        <v>18200.666666666668</v>
      </c>
      <c r="G67" s="58">
        <f t="shared" si="56"/>
        <v>18200.666666666668</v>
      </c>
      <c r="H67" s="58">
        <f t="shared" si="56"/>
        <v>18200.666666666668</v>
      </c>
      <c r="I67" s="58">
        <f t="shared" si="56"/>
        <v>18200.666666666668</v>
      </c>
      <c r="J67" s="58">
        <f t="shared" si="56"/>
        <v>18200.666666666668</v>
      </c>
      <c r="K67" s="58">
        <f t="shared" si="56"/>
        <v>18200.666666666668</v>
      </c>
      <c r="L67" s="58">
        <f t="shared" si="56"/>
        <v>18200.666666666668</v>
      </c>
      <c r="M67" s="58">
        <f t="shared" si="56"/>
        <v>18200.666666666668</v>
      </c>
      <c r="N67" s="58">
        <f t="shared" si="56"/>
        <v>18200.666666666668</v>
      </c>
      <c r="O67" s="45">
        <v>218408</v>
      </c>
      <c r="P67" s="45"/>
      <c r="Q67" s="241"/>
      <c r="R67" s="197"/>
    </row>
    <row r="68" spans="1:21" ht="15">
      <c r="A68" s="27" t="s">
        <v>148</v>
      </c>
      <c r="B68" s="22" t="s">
        <v>149</v>
      </c>
      <c r="C68" s="58">
        <f t="shared" si="51"/>
        <v>0</v>
      </c>
      <c r="D68" s="58">
        <f t="shared" ref="D68:N68" si="57">C68</f>
        <v>0</v>
      </c>
      <c r="E68" s="58">
        <f t="shared" si="57"/>
        <v>0</v>
      </c>
      <c r="F68" s="58">
        <f t="shared" si="57"/>
        <v>0</v>
      </c>
      <c r="G68" s="58">
        <f t="shared" si="57"/>
        <v>0</v>
      </c>
      <c r="H68" s="58">
        <f t="shared" si="57"/>
        <v>0</v>
      </c>
      <c r="I68" s="58">
        <f t="shared" si="57"/>
        <v>0</v>
      </c>
      <c r="J68" s="58">
        <f t="shared" si="57"/>
        <v>0</v>
      </c>
      <c r="K68" s="58">
        <f t="shared" si="57"/>
        <v>0</v>
      </c>
      <c r="L68" s="58">
        <f t="shared" si="57"/>
        <v>0</v>
      </c>
      <c r="M68" s="58">
        <f t="shared" si="57"/>
        <v>0</v>
      </c>
      <c r="N68" s="58">
        <f t="shared" si="57"/>
        <v>0</v>
      </c>
      <c r="O68" s="45">
        <v>0</v>
      </c>
      <c r="P68" s="45"/>
      <c r="Q68" s="241"/>
      <c r="R68" s="197"/>
    </row>
    <row r="69" spans="1:21" ht="15">
      <c r="A69" s="27" t="s">
        <v>150</v>
      </c>
      <c r="B69" s="22" t="s">
        <v>151</v>
      </c>
      <c r="C69" s="58">
        <f t="shared" si="51"/>
        <v>0</v>
      </c>
      <c r="D69" s="58">
        <f t="shared" ref="D69:N69" si="58">C69</f>
        <v>0</v>
      </c>
      <c r="E69" s="58">
        <f t="shared" si="58"/>
        <v>0</v>
      </c>
      <c r="F69" s="58">
        <f t="shared" si="58"/>
        <v>0</v>
      </c>
      <c r="G69" s="58">
        <f t="shared" si="58"/>
        <v>0</v>
      </c>
      <c r="H69" s="58">
        <f t="shared" si="58"/>
        <v>0</v>
      </c>
      <c r="I69" s="58">
        <f t="shared" si="58"/>
        <v>0</v>
      </c>
      <c r="J69" s="58">
        <f t="shared" si="58"/>
        <v>0</v>
      </c>
      <c r="K69" s="58">
        <f t="shared" si="58"/>
        <v>0</v>
      </c>
      <c r="L69" s="58">
        <f t="shared" si="58"/>
        <v>0</v>
      </c>
      <c r="M69" s="58">
        <f t="shared" si="58"/>
        <v>0</v>
      </c>
      <c r="N69" s="58">
        <f t="shared" si="58"/>
        <v>0</v>
      </c>
      <c r="O69" s="45">
        <v>0</v>
      </c>
      <c r="P69" s="45"/>
      <c r="Q69" s="241"/>
      <c r="R69" s="197"/>
    </row>
    <row r="70" spans="1:21" ht="15">
      <c r="A70" s="27" t="s">
        <v>152</v>
      </c>
      <c r="B70" s="22" t="s">
        <v>153</v>
      </c>
      <c r="C70" s="58">
        <f t="shared" si="51"/>
        <v>0</v>
      </c>
      <c r="D70" s="58">
        <f t="shared" ref="D70:N70" si="59">C70</f>
        <v>0</v>
      </c>
      <c r="E70" s="58">
        <f t="shared" si="59"/>
        <v>0</v>
      </c>
      <c r="F70" s="58">
        <f t="shared" si="59"/>
        <v>0</v>
      </c>
      <c r="G70" s="58">
        <f t="shared" si="59"/>
        <v>0</v>
      </c>
      <c r="H70" s="58">
        <f t="shared" si="59"/>
        <v>0</v>
      </c>
      <c r="I70" s="58">
        <f t="shared" si="59"/>
        <v>0</v>
      </c>
      <c r="J70" s="58">
        <f t="shared" si="59"/>
        <v>0</v>
      </c>
      <c r="K70" s="58">
        <f t="shared" si="59"/>
        <v>0</v>
      </c>
      <c r="L70" s="58">
        <f t="shared" si="59"/>
        <v>0</v>
      </c>
      <c r="M70" s="58">
        <f t="shared" si="59"/>
        <v>0</v>
      </c>
      <c r="N70" s="58">
        <f t="shared" si="59"/>
        <v>0</v>
      </c>
      <c r="O70" s="45">
        <v>0</v>
      </c>
      <c r="P70" s="45"/>
      <c r="Q70" s="307"/>
      <c r="R70" s="197"/>
    </row>
    <row r="71" spans="1:21" ht="15">
      <c r="A71" s="42" t="s">
        <v>154</v>
      </c>
      <c r="B71" s="43" t="s">
        <v>155</v>
      </c>
      <c r="C71" s="44">
        <f>SUM(C62:C70)</f>
        <v>27732.5</v>
      </c>
      <c r="D71" s="44">
        <f t="shared" ref="D71:N71" si="60">SUM(D62:D70)</f>
        <v>27732.5</v>
      </c>
      <c r="E71" s="44">
        <f t="shared" si="60"/>
        <v>27732.5</v>
      </c>
      <c r="F71" s="44">
        <f t="shared" si="60"/>
        <v>27732.5</v>
      </c>
      <c r="G71" s="44">
        <f t="shared" si="60"/>
        <v>27732.5</v>
      </c>
      <c r="H71" s="44">
        <f t="shared" si="60"/>
        <v>27732.5</v>
      </c>
      <c r="I71" s="44">
        <f t="shared" si="60"/>
        <v>27732.5</v>
      </c>
      <c r="J71" s="44">
        <f t="shared" si="60"/>
        <v>27732.5</v>
      </c>
      <c r="K71" s="44">
        <f t="shared" si="60"/>
        <v>27732.5</v>
      </c>
      <c r="L71" s="44">
        <f t="shared" si="60"/>
        <v>27732.5</v>
      </c>
      <c r="M71" s="44">
        <f t="shared" si="60"/>
        <v>27732.5</v>
      </c>
      <c r="N71" s="44">
        <f t="shared" si="60"/>
        <v>27732.5</v>
      </c>
      <c r="O71" s="45">
        <f>SUM(O62:O70)</f>
        <v>332790</v>
      </c>
      <c r="P71" s="45"/>
      <c r="Q71" s="240"/>
      <c r="R71" s="197"/>
    </row>
    <row r="72" spans="1:21" ht="15">
      <c r="A72" s="27" t="s">
        <v>156</v>
      </c>
      <c r="B72" s="22" t="s">
        <v>157</v>
      </c>
      <c r="C72" s="58">
        <f>O72/12</f>
        <v>65.5</v>
      </c>
      <c r="D72" s="58">
        <f>C72</f>
        <v>65.5</v>
      </c>
      <c r="E72" s="58">
        <f t="shared" ref="E72:N72" si="61">D72</f>
        <v>65.5</v>
      </c>
      <c r="F72" s="58">
        <f t="shared" si="61"/>
        <v>65.5</v>
      </c>
      <c r="G72" s="58">
        <f t="shared" si="61"/>
        <v>65.5</v>
      </c>
      <c r="H72" s="58">
        <f t="shared" si="61"/>
        <v>65.5</v>
      </c>
      <c r="I72" s="58">
        <f t="shared" si="61"/>
        <v>65.5</v>
      </c>
      <c r="J72" s="58">
        <f t="shared" si="61"/>
        <v>65.5</v>
      </c>
      <c r="K72" s="58">
        <f t="shared" si="61"/>
        <v>65.5</v>
      </c>
      <c r="L72" s="58">
        <f t="shared" si="61"/>
        <v>65.5</v>
      </c>
      <c r="M72" s="58">
        <f t="shared" si="61"/>
        <v>65.5</v>
      </c>
      <c r="N72" s="58">
        <f t="shared" si="61"/>
        <v>65.5</v>
      </c>
      <c r="O72" s="45">
        <v>786</v>
      </c>
      <c r="P72" s="45"/>
      <c r="Q72" s="241"/>
      <c r="R72" s="197"/>
    </row>
    <row r="73" spans="1:21" ht="15">
      <c r="A73" s="27" t="s">
        <v>158</v>
      </c>
      <c r="B73" s="22" t="s">
        <v>159</v>
      </c>
      <c r="C73" s="58">
        <f t="shared" ref="C73:C113" si="62">O73/12</f>
        <v>3333.3333333333335</v>
      </c>
      <c r="D73" s="58">
        <f t="shared" ref="D73:N73" si="63">C73</f>
        <v>3333.3333333333335</v>
      </c>
      <c r="E73" s="58">
        <f t="shared" si="63"/>
        <v>3333.3333333333335</v>
      </c>
      <c r="F73" s="58">
        <f t="shared" si="63"/>
        <v>3333.3333333333335</v>
      </c>
      <c r="G73" s="58">
        <f t="shared" si="63"/>
        <v>3333.3333333333335</v>
      </c>
      <c r="H73" s="58">
        <f t="shared" si="63"/>
        <v>3333.3333333333335</v>
      </c>
      <c r="I73" s="58">
        <f t="shared" si="63"/>
        <v>3333.3333333333335</v>
      </c>
      <c r="J73" s="58">
        <f t="shared" si="63"/>
        <v>3333.3333333333335</v>
      </c>
      <c r="K73" s="58">
        <f t="shared" si="63"/>
        <v>3333.3333333333335</v>
      </c>
      <c r="L73" s="58">
        <f t="shared" si="63"/>
        <v>3333.3333333333335</v>
      </c>
      <c r="M73" s="58">
        <f t="shared" si="63"/>
        <v>3333.3333333333335</v>
      </c>
      <c r="N73" s="58">
        <f t="shared" si="63"/>
        <v>3333.3333333333335</v>
      </c>
      <c r="O73" s="45">
        <v>40000</v>
      </c>
      <c r="P73" s="45"/>
      <c r="Q73" s="241"/>
      <c r="R73" s="197"/>
      <c r="S73" s="319" t="s">
        <v>912</v>
      </c>
      <c r="T73" s="319"/>
      <c r="U73" s="319"/>
    </row>
    <row r="74" spans="1:21" ht="15">
      <c r="A74" s="27" t="s">
        <v>160</v>
      </c>
      <c r="B74" s="22" t="s">
        <v>161</v>
      </c>
      <c r="C74" s="58">
        <f t="shared" si="62"/>
        <v>1666.6666666666667</v>
      </c>
      <c r="D74" s="58">
        <f t="shared" ref="D74:N74" si="64">C74</f>
        <v>1666.6666666666667</v>
      </c>
      <c r="E74" s="58">
        <f t="shared" si="64"/>
        <v>1666.6666666666667</v>
      </c>
      <c r="F74" s="58">
        <f t="shared" si="64"/>
        <v>1666.6666666666667</v>
      </c>
      <c r="G74" s="58">
        <f t="shared" si="64"/>
        <v>1666.6666666666667</v>
      </c>
      <c r="H74" s="58">
        <f t="shared" si="64"/>
        <v>1666.6666666666667</v>
      </c>
      <c r="I74" s="58">
        <f t="shared" si="64"/>
        <v>1666.6666666666667</v>
      </c>
      <c r="J74" s="58">
        <f t="shared" si="64"/>
        <v>1666.6666666666667</v>
      </c>
      <c r="K74" s="58">
        <f t="shared" si="64"/>
        <v>1666.6666666666667</v>
      </c>
      <c r="L74" s="58">
        <f t="shared" si="64"/>
        <v>1666.6666666666667</v>
      </c>
      <c r="M74" s="58">
        <f t="shared" si="64"/>
        <v>1666.6666666666667</v>
      </c>
      <c r="N74" s="58">
        <f t="shared" si="64"/>
        <v>1666.6666666666667</v>
      </c>
      <c r="O74" s="45">
        <v>20000</v>
      </c>
      <c r="P74" s="45"/>
      <c r="Q74" s="241"/>
      <c r="R74" s="197"/>
      <c r="S74" s="319" t="s">
        <v>912</v>
      </c>
      <c r="T74" s="319"/>
      <c r="U74" s="319"/>
    </row>
    <row r="75" spans="1:21" ht="15">
      <c r="A75" s="27" t="s">
        <v>162</v>
      </c>
      <c r="B75" s="22" t="s">
        <v>163</v>
      </c>
      <c r="C75" s="58">
        <f t="shared" si="62"/>
        <v>2083.3333333333335</v>
      </c>
      <c r="D75" s="58">
        <f t="shared" ref="D75:N75" si="65">C75</f>
        <v>2083.3333333333335</v>
      </c>
      <c r="E75" s="58">
        <f t="shared" si="65"/>
        <v>2083.3333333333335</v>
      </c>
      <c r="F75" s="58">
        <f t="shared" si="65"/>
        <v>2083.3333333333335</v>
      </c>
      <c r="G75" s="58">
        <f t="shared" si="65"/>
        <v>2083.3333333333335</v>
      </c>
      <c r="H75" s="58">
        <f t="shared" si="65"/>
        <v>2083.3333333333335</v>
      </c>
      <c r="I75" s="58">
        <f t="shared" si="65"/>
        <v>2083.3333333333335</v>
      </c>
      <c r="J75" s="58">
        <f t="shared" si="65"/>
        <v>2083.3333333333335</v>
      </c>
      <c r="K75" s="58">
        <f t="shared" si="65"/>
        <v>2083.3333333333335</v>
      </c>
      <c r="L75" s="58">
        <f t="shared" si="65"/>
        <v>2083.3333333333335</v>
      </c>
      <c r="M75" s="58">
        <f t="shared" si="65"/>
        <v>2083.3333333333335</v>
      </c>
      <c r="N75" s="58">
        <f t="shared" si="65"/>
        <v>2083.3333333333335</v>
      </c>
      <c r="O75" s="45">
        <v>25000</v>
      </c>
      <c r="P75" s="45"/>
      <c r="Q75" s="241"/>
      <c r="R75" s="197"/>
      <c r="S75" s="319" t="s">
        <v>912</v>
      </c>
      <c r="T75" s="319"/>
      <c r="U75" s="319"/>
    </row>
    <row r="76" spans="1:21" ht="15">
      <c r="A76" s="27" t="s">
        <v>164</v>
      </c>
      <c r="B76" s="22" t="s">
        <v>165</v>
      </c>
      <c r="C76" s="58">
        <f t="shared" si="62"/>
        <v>2500</v>
      </c>
      <c r="D76" s="58">
        <f t="shared" ref="D76:N76" si="66">C76</f>
        <v>2500</v>
      </c>
      <c r="E76" s="58">
        <f t="shared" si="66"/>
        <v>2500</v>
      </c>
      <c r="F76" s="58">
        <f t="shared" si="66"/>
        <v>2500</v>
      </c>
      <c r="G76" s="58">
        <f t="shared" si="66"/>
        <v>2500</v>
      </c>
      <c r="H76" s="58">
        <f t="shared" si="66"/>
        <v>2500</v>
      </c>
      <c r="I76" s="58">
        <f t="shared" si="66"/>
        <v>2500</v>
      </c>
      <c r="J76" s="58">
        <f t="shared" si="66"/>
        <v>2500</v>
      </c>
      <c r="K76" s="58">
        <f t="shared" si="66"/>
        <v>2500</v>
      </c>
      <c r="L76" s="58">
        <f t="shared" si="66"/>
        <v>2500</v>
      </c>
      <c r="M76" s="58">
        <f t="shared" si="66"/>
        <v>2500</v>
      </c>
      <c r="N76" s="58">
        <f t="shared" si="66"/>
        <v>2500</v>
      </c>
      <c r="O76" s="45">
        <v>30000</v>
      </c>
      <c r="P76" s="45"/>
      <c r="Q76" s="241"/>
      <c r="R76" s="197"/>
      <c r="S76" s="319" t="s">
        <v>912</v>
      </c>
      <c r="T76" s="319"/>
      <c r="U76" s="319"/>
    </row>
    <row r="77" spans="1:21" ht="15">
      <c r="A77" s="27" t="s">
        <v>166</v>
      </c>
      <c r="B77" s="22" t="s">
        <v>167</v>
      </c>
      <c r="C77" s="58">
        <f t="shared" si="62"/>
        <v>0</v>
      </c>
      <c r="D77" s="58">
        <f t="shared" ref="D77:N77" si="67">C77</f>
        <v>0</v>
      </c>
      <c r="E77" s="58">
        <f t="shared" si="67"/>
        <v>0</v>
      </c>
      <c r="F77" s="58">
        <f t="shared" si="67"/>
        <v>0</v>
      </c>
      <c r="G77" s="58">
        <f t="shared" si="67"/>
        <v>0</v>
      </c>
      <c r="H77" s="58">
        <f t="shared" si="67"/>
        <v>0</v>
      </c>
      <c r="I77" s="58">
        <f t="shared" si="67"/>
        <v>0</v>
      </c>
      <c r="J77" s="58">
        <f t="shared" si="67"/>
        <v>0</v>
      </c>
      <c r="K77" s="58">
        <f t="shared" si="67"/>
        <v>0</v>
      </c>
      <c r="L77" s="58">
        <f t="shared" si="67"/>
        <v>0</v>
      </c>
      <c r="M77" s="58">
        <f t="shared" si="67"/>
        <v>0</v>
      </c>
      <c r="N77" s="58">
        <f t="shared" si="67"/>
        <v>0</v>
      </c>
      <c r="O77" s="45">
        <v>0</v>
      </c>
      <c r="P77" s="45"/>
      <c r="Q77" s="307"/>
      <c r="R77" s="197"/>
    </row>
    <row r="78" spans="1:21" ht="15">
      <c r="A78" s="27" t="s">
        <v>168</v>
      </c>
      <c r="B78" s="22" t="s">
        <v>169</v>
      </c>
      <c r="C78" s="58">
        <f t="shared" si="62"/>
        <v>0</v>
      </c>
      <c r="D78" s="58">
        <f t="shared" ref="D78:N78" si="68">C78</f>
        <v>0</v>
      </c>
      <c r="E78" s="58">
        <f t="shared" si="68"/>
        <v>0</v>
      </c>
      <c r="F78" s="58">
        <f t="shared" si="68"/>
        <v>0</v>
      </c>
      <c r="G78" s="58">
        <f t="shared" si="68"/>
        <v>0</v>
      </c>
      <c r="H78" s="58">
        <f t="shared" si="68"/>
        <v>0</v>
      </c>
      <c r="I78" s="58">
        <f t="shared" si="68"/>
        <v>0</v>
      </c>
      <c r="J78" s="58">
        <f t="shared" si="68"/>
        <v>0</v>
      </c>
      <c r="K78" s="58">
        <f t="shared" si="68"/>
        <v>0</v>
      </c>
      <c r="L78" s="58">
        <f t="shared" si="68"/>
        <v>0</v>
      </c>
      <c r="M78" s="58">
        <f t="shared" si="68"/>
        <v>0</v>
      </c>
      <c r="N78" s="58">
        <f t="shared" si="68"/>
        <v>0</v>
      </c>
      <c r="O78" s="45">
        <v>0</v>
      </c>
      <c r="P78" s="45"/>
      <c r="Q78" s="307"/>
      <c r="R78" s="197"/>
    </row>
    <row r="79" spans="1:21" ht="15">
      <c r="A79" s="27" t="s">
        <v>170</v>
      </c>
      <c r="B79" s="22" t="s">
        <v>171</v>
      </c>
      <c r="C79" s="58">
        <f t="shared" si="62"/>
        <v>1387.1666666666667</v>
      </c>
      <c r="D79" s="58">
        <f t="shared" ref="D79:N79" si="69">C79</f>
        <v>1387.1666666666667</v>
      </c>
      <c r="E79" s="58">
        <f t="shared" si="69"/>
        <v>1387.1666666666667</v>
      </c>
      <c r="F79" s="58">
        <f t="shared" si="69"/>
        <v>1387.1666666666667</v>
      </c>
      <c r="G79" s="58">
        <f t="shared" si="69"/>
        <v>1387.1666666666667</v>
      </c>
      <c r="H79" s="58">
        <f t="shared" si="69"/>
        <v>1387.1666666666667</v>
      </c>
      <c r="I79" s="58">
        <f t="shared" si="69"/>
        <v>1387.1666666666667</v>
      </c>
      <c r="J79" s="58">
        <f t="shared" si="69"/>
        <v>1387.1666666666667</v>
      </c>
      <c r="K79" s="58">
        <f t="shared" si="69"/>
        <v>1387.1666666666667</v>
      </c>
      <c r="L79" s="58">
        <f t="shared" si="69"/>
        <v>1387.1666666666667</v>
      </c>
      <c r="M79" s="58">
        <f t="shared" si="69"/>
        <v>1387.1666666666667</v>
      </c>
      <c r="N79" s="58">
        <f t="shared" si="69"/>
        <v>1387.1666666666667</v>
      </c>
      <c r="O79" s="45">
        <v>16646</v>
      </c>
      <c r="P79" s="45"/>
      <c r="Q79" s="307"/>
      <c r="R79" s="197"/>
    </row>
    <row r="80" spans="1:21" ht="15">
      <c r="A80" s="27" t="s">
        <v>172</v>
      </c>
      <c r="B80" s="22" t="s">
        <v>173</v>
      </c>
      <c r="C80" s="58">
        <f t="shared" si="62"/>
        <v>0</v>
      </c>
      <c r="D80" s="58">
        <f t="shared" ref="D80:N80" si="70">C80</f>
        <v>0</v>
      </c>
      <c r="E80" s="58">
        <f t="shared" si="70"/>
        <v>0</v>
      </c>
      <c r="F80" s="58">
        <f t="shared" si="70"/>
        <v>0</v>
      </c>
      <c r="G80" s="58">
        <f t="shared" si="70"/>
        <v>0</v>
      </c>
      <c r="H80" s="58">
        <f t="shared" si="70"/>
        <v>0</v>
      </c>
      <c r="I80" s="58">
        <f t="shared" si="70"/>
        <v>0</v>
      </c>
      <c r="J80" s="58">
        <f t="shared" si="70"/>
        <v>0</v>
      </c>
      <c r="K80" s="58">
        <f t="shared" si="70"/>
        <v>0</v>
      </c>
      <c r="L80" s="58">
        <f t="shared" si="70"/>
        <v>0</v>
      </c>
      <c r="M80" s="58">
        <f t="shared" si="70"/>
        <v>0</v>
      </c>
      <c r="N80" s="58">
        <f t="shared" si="70"/>
        <v>0</v>
      </c>
      <c r="O80" s="45">
        <v>0</v>
      </c>
      <c r="P80" s="45"/>
      <c r="Q80" s="307"/>
      <c r="R80" s="197"/>
    </row>
    <row r="81" spans="1:21" ht="15">
      <c r="A81" s="27" t="s">
        <v>174</v>
      </c>
      <c r="B81" s="22" t="s">
        <v>175</v>
      </c>
      <c r="C81" s="58">
        <f t="shared" si="62"/>
        <v>0</v>
      </c>
      <c r="D81" s="58">
        <f t="shared" ref="D81:N81" si="71">C81</f>
        <v>0</v>
      </c>
      <c r="E81" s="58">
        <f t="shared" si="71"/>
        <v>0</v>
      </c>
      <c r="F81" s="58">
        <f t="shared" si="71"/>
        <v>0</v>
      </c>
      <c r="G81" s="58">
        <f t="shared" si="71"/>
        <v>0</v>
      </c>
      <c r="H81" s="58">
        <f t="shared" si="71"/>
        <v>0</v>
      </c>
      <c r="I81" s="58">
        <f t="shared" si="71"/>
        <v>0</v>
      </c>
      <c r="J81" s="58">
        <f t="shared" si="71"/>
        <v>0</v>
      </c>
      <c r="K81" s="58">
        <f t="shared" si="71"/>
        <v>0</v>
      </c>
      <c r="L81" s="58">
        <f t="shared" si="71"/>
        <v>0</v>
      </c>
      <c r="M81" s="58">
        <f t="shared" si="71"/>
        <v>0</v>
      </c>
      <c r="N81" s="58">
        <f t="shared" si="71"/>
        <v>0</v>
      </c>
      <c r="O81" s="45">
        <v>0</v>
      </c>
      <c r="P81" s="45"/>
      <c r="Q81" s="307"/>
      <c r="R81" s="197"/>
    </row>
    <row r="82" spans="1:21" ht="15">
      <c r="A82" s="27" t="s">
        <v>176</v>
      </c>
      <c r="B82" s="22" t="s">
        <v>177</v>
      </c>
      <c r="C82" s="58">
        <f t="shared" si="62"/>
        <v>2339.1666666666665</v>
      </c>
      <c r="D82" s="58">
        <f t="shared" ref="D82:N82" si="72">C82</f>
        <v>2339.1666666666665</v>
      </c>
      <c r="E82" s="58">
        <f t="shared" si="72"/>
        <v>2339.1666666666665</v>
      </c>
      <c r="F82" s="58">
        <f t="shared" si="72"/>
        <v>2339.1666666666665</v>
      </c>
      <c r="G82" s="58">
        <f t="shared" si="72"/>
        <v>2339.1666666666665</v>
      </c>
      <c r="H82" s="58">
        <f t="shared" si="72"/>
        <v>2339.1666666666665</v>
      </c>
      <c r="I82" s="58">
        <f t="shared" si="72"/>
        <v>2339.1666666666665</v>
      </c>
      <c r="J82" s="58">
        <f t="shared" si="72"/>
        <v>2339.1666666666665</v>
      </c>
      <c r="K82" s="58">
        <f t="shared" si="72"/>
        <v>2339.1666666666665</v>
      </c>
      <c r="L82" s="58">
        <f t="shared" si="72"/>
        <v>2339.1666666666665</v>
      </c>
      <c r="M82" s="58">
        <f t="shared" si="72"/>
        <v>2339.1666666666665</v>
      </c>
      <c r="N82" s="58">
        <f t="shared" si="72"/>
        <v>2339.1666666666665</v>
      </c>
      <c r="O82" s="45">
        <v>28070</v>
      </c>
      <c r="P82" s="45"/>
      <c r="Q82" s="307"/>
      <c r="R82" s="197"/>
    </row>
    <row r="83" spans="1:21" ht="15">
      <c r="A83" s="343" t="s">
        <v>178</v>
      </c>
      <c r="B83" s="22" t="s">
        <v>179</v>
      </c>
      <c r="C83" s="58">
        <f t="shared" si="62"/>
        <v>2388.8333333333335</v>
      </c>
      <c r="D83" s="58">
        <f t="shared" ref="D83:N83" si="73">C83</f>
        <v>2388.8333333333335</v>
      </c>
      <c r="E83" s="58">
        <f t="shared" si="73"/>
        <v>2388.8333333333335</v>
      </c>
      <c r="F83" s="58">
        <f t="shared" si="73"/>
        <v>2388.8333333333335</v>
      </c>
      <c r="G83" s="58">
        <f t="shared" si="73"/>
        <v>2388.8333333333335</v>
      </c>
      <c r="H83" s="58">
        <f t="shared" si="73"/>
        <v>2388.8333333333335</v>
      </c>
      <c r="I83" s="58">
        <f t="shared" si="73"/>
        <v>2388.8333333333335</v>
      </c>
      <c r="J83" s="58">
        <f t="shared" si="73"/>
        <v>2388.8333333333335</v>
      </c>
      <c r="K83" s="58">
        <f t="shared" si="73"/>
        <v>2388.8333333333335</v>
      </c>
      <c r="L83" s="58">
        <f t="shared" si="73"/>
        <v>2388.8333333333335</v>
      </c>
      <c r="M83" s="58">
        <f t="shared" si="73"/>
        <v>2388.8333333333335</v>
      </c>
      <c r="N83" s="58">
        <f t="shared" si="73"/>
        <v>2388.8333333333335</v>
      </c>
      <c r="O83" s="45">
        <v>28666</v>
      </c>
      <c r="P83" s="45"/>
      <c r="Q83" s="307"/>
      <c r="R83" s="197"/>
    </row>
    <row r="84" spans="1:21" ht="15">
      <c r="A84" s="27" t="s">
        <v>180</v>
      </c>
      <c r="B84" s="22" t="s">
        <v>181</v>
      </c>
      <c r="C84" s="58">
        <f t="shared" si="62"/>
        <v>12460.583333333334</v>
      </c>
      <c r="D84" s="58">
        <f t="shared" ref="D84:N84" si="74">C84</f>
        <v>12460.583333333334</v>
      </c>
      <c r="E84" s="58">
        <f t="shared" si="74"/>
        <v>12460.583333333334</v>
      </c>
      <c r="F84" s="58">
        <f t="shared" si="74"/>
        <v>12460.583333333334</v>
      </c>
      <c r="G84" s="58">
        <f t="shared" si="74"/>
        <v>12460.583333333334</v>
      </c>
      <c r="H84" s="58">
        <f t="shared" si="74"/>
        <v>12460.583333333334</v>
      </c>
      <c r="I84" s="58">
        <f t="shared" si="74"/>
        <v>12460.583333333334</v>
      </c>
      <c r="J84" s="58">
        <f t="shared" si="74"/>
        <v>12460.583333333334</v>
      </c>
      <c r="K84" s="58">
        <f t="shared" si="74"/>
        <v>12460.583333333334</v>
      </c>
      <c r="L84" s="58">
        <f t="shared" si="74"/>
        <v>12460.583333333334</v>
      </c>
      <c r="M84" s="58">
        <f t="shared" si="74"/>
        <v>12460.583333333334</v>
      </c>
      <c r="N84" s="58">
        <f t="shared" si="74"/>
        <v>12460.583333333334</v>
      </c>
      <c r="O84" s="45">
        <v>149527</v>
      </c>
      <c r="P84" s="45"/>
      <c r="Q84" s="307"/>
      <c r="R84" s="197"/>
    </row>
    <row r="85" spans="1:21" ht="15">
      <c r="A85" s="27" t="s">
        <v>182</v>
      </c>
      <c r="B85" s="22" t="s">
        <v>183</v>
      </c>
      <c r="C85" s="58">
        <f t="shared" si="62"/>
        <v>0</v>
      </c>
      <c r="D85" s="58">
        <f t="shared" ref="D85:N85" si="75">C85</f>
        <v>0</v>
      </c>
      <c r="E85" s="58">
        <f t="shared" si="75"/>
        <v>0</v>
      </c>
      <c r="F85" s="58">
        <f t="shared" si="75"/>
        <v>0</v>
      </c>
      <c r="G85" s="58">
        <f t="shared" si="75"/>
        <v>0</v>
      </c>
      <c r="H85" s="58">
        <f t="shared" si="75"/>
        <v>0</v>
      </c>
      <c r="I85" s="58">
        <f t="shared" si="75"/>
        <v>0</v>
      </c>
      <c r="J85" s="58">
        <f t="shared" si="75"/>
        <v>0</v>
      </c>
      <c r="K85" s="58">
        <f t="shared" si="75"/>
        <v>0</v>
      </c>
      <c r="L85" s="58">
        <f t="shared" si="75"/>
        <v>0</v>
      </c>
      <c r="M85" s="58">
        <f t="shared" si="75"/>
        <v>0</v>
      </c>
      <c r="N85" s="58">
        <f t="shared" si="75"/>
        <v>0</v>
      </c>
      <c r="O85" s="45">
        <v>0</v>
      </c>
      <c r="P85" s="45"/>
      <c r="Q85" s="307"/>
      <c r="R85" s="197"/>
    </row>
    <row r="86" spans="1:21" ht="15">
      <c r="A86" s="343" t="s">
        <v>879</v>
      </c>
      <c r="B86" s="67" t="s">
        <v>899</v>
      </c>
      <c r="C86" s="58">
        <f t="shared" si="62"/>
        <v>474.66666666666669</v>
      </c>
      <c r="D86" s="58">
        <f t="shared" ref="D86:N86" si="76">C86</f>
        <v>474.66666666666669</v>
      </c>
      <c r="E86" s="58">
        <f t="shared" si="76"/>
        <v>474.66666666666669</v>
      </c>
      <c r="F86" s="58">
        <f t="shared" si="76"/>
        <v>474.66666666666669</v>
      </c>
      <c r="G86" s="58">
        <f t="shared" si="76"/>
        <v>474.66666666666669</v>
      </c>
      <c r="H86" s="58">
        <f t="shared" si="76"/>
        <v>474.66666666666669</v>
      </c>
      <c r="I86" s="58">
        <f t="shared" si="76"/>
        <v>474.66666666666669</v>
      </c>
      <c r="J86" s="58">
        <f t="shared" si="76"/>
        <v>474.66666666666669</v>
      </c>
      <c r="K86" s="58">
        <f t="shared" si="76"/>
        <v>474.66666666666669</v>
      </c>
      <c r="L86" s="58">
        <f t="shared" si="76"/>
        <v>474.66666666666669</v>
      </c>
      <c r="M86" s="58">
        <f t="shared" si="76"/>
        <v>474.66666666666669</v>
      </c>
      <c r="N86" s="58">
        <f t="shared" si="76"/>
        <v>474.66666666666669</v>
      </c>
      <c r="O86" s="45">
        <v>5696</v>
      </c>
      <c r="P86" s="45"/>
      <c r="Q86" s="307"/>
      <c r="R86" s="197"/>
      <c r="S86" s="26" t="s">
        <v>900</v>
      </c>
    </row>
    <row r="87" spans="1:21" ht="15">
      <c r="A87" s="27" t="s">
        <v>184</v>
      </c>
      <c r="B87" s="22" t="s">
        <v>185</v>
      </c>
      <c r="C87" s="58">
        <f t="shared" si="62"/>
        <v>0</v>
      </c>
      <c r="D87" s="58">
        <f t="shared" ref="D87:N87" si="77">C87</f>
        <v>0</v>
      </c>
      <c r="E87" s="58">
        <f t="shared" si="77"/>
        <v>0</v>
      </c>
      <c r="F87" s="58">
        <f t="shared" si="77"/>
        <v>0</v>
      </c>
      <c r="G87" s="58">
        <f t="shared" si="77"/>
        <v>0</v>
      </c>
      <c r="H87" s="58">
        <f t="shared" si="77"/>
        <v>0</v>
      </c>
      <c r="I87" s="58">
        <f t="shared" si="77"/>
        <v>0</v>
      </c>
      <c r="J87" s="58">
        <f t="shared" si="77"/>
        <v>0</v>
      </c>
      <c r="K87" s="58">
        <f t="shared" si="77"/>
        <v>0</v>
      </c>
      <c r="L87" s="58">
        <f t="shared" si="77"/>
        <v>0</v>
      </c>
      <c r="M87" s="58">
        <f t="shared" si="77"/>
        <v>0</v>
      </c>
      <c r="N87" s="58">
        <f t="shared" si="77"/>
        <v>0</v>
      </c>
      <c r="O87" s="45"/>
      <c r="P87" s="45"/>
      <c r="Q87" s="307"/>
      <c r="R87" s="197"/>
    </row>
    <row r="88" spans="1:21" ht="15">
      <c r="A88" s="27" t="s">
        <v>186</v>
      </c>
      <c r="B88" s="67" t="s">
        <v>298</v>
      </c>
      <c r="C88" s="58">
        <f t="shared" si="62"/>
        <v>2500</v>
      </c>
      <c r="D88" s="58">
        <f t="shared" ref="D88:N88" si="78">C88</f>
        <v>2500</v>
      </c>
      <c r="E88" s="58">
        <f t="shared" si="78"/>
        <v>2500</v>
      </c>
      <c r="F88" s="58">
        <f t="shared" si="78"/>
        <v>2500</v>
      </c>
      <c r="G88" s="58">
        <f t="shared" si="78"/>
        <v>2500</v>
      </c>
      <c r="H88" s="58">
        <f t="shared" si="78"/>
        <v>2500</v>
      </c>
      <c r="I88" s="58">
        <f t="shared" si="78"/>
        <v>2500</v>
      </c>
      <c r="J88" s="58">
        <f t="shared" si="78"/>
        <v>2500</v>
      </c>
      <c r="K88" s="58">
        <f t="shared" si="78"/>
        <v>2500</v>
      </c>
      <c r="L88" s="58">
        <f t="shared" si="78"/>
        <v>2500</v>
      </c>
      <c r="M88" s="58">
        <f t="shared" si="78"/>
        <v>2500</v>
      </c>
      <c r="N88" s="58">
        <f t="shared" si="78"/>
        <v>2500</v>
      </c>
      <c r="O88" s="45">
        <v>30000</v>
      </c>
      <c r="P88" s="45"/>
      <c r="Q88" s="307"/>
      <c r="R88" s="197"/>
      <c r="S88" s="319" t="s">
        <v>912</v>
      </c>
      <c r="T88" s="319"/>
      <c r="U88" s="319"/>
    </row>
    <row r="89" spans="1:21" ht="15">
      <c r="A89" s="27" t="s">
        <v>187</v>
      </c>
      <c r="B89" s="22" t="s">
        <v>188</v>
      </c>
      <c r="C89" s="58">
        <f t="shared" si="62"/>
        <v>0</v>
      </c>
      <c r="D89" s="58">
        <f t="shared" ref="D89:N89" si="79">C89</f>
        <v>0</v>
      </c>
      <c r="E89" s="58">
        <f t="shared" si="79"/>
        <v>0</v>
      </c>
      <c r="F89" s="58">
        <f t="shared" si="79"/>
        <v>0</v>
      </c>
      <c r="G89" s="58">
        <f t="shared" si="79"/>
        <v>0</v>
      </c>
      <c r="H89" s="58">
        <f t="shared" si="79"/>
        <v>0</v>
      </c>
      <c r="I89" s="58">
        <f t="shared" si="79"/>
        <v>0</v>
      </c>
      <c r="J89" s="58">
        <f t="shared" si="79"/>
        <v>0</v>
      </c>
      <c r="K89" s="58">
        <f t="shared" si="79"/>
        <v>0</v>
      </c>
      <c r="L89" s="58">
        <f t="shared" si="79"/>
        <v>0</v>
      </c>
      <c r="M89" s="58">
        <f t="shared" si="79"/>
        <v>0</v>
      </c>
      <c r="N89" s="58">
        <f t="shared" si="79"/>
        <v>0</v>
      </c>
      <c r="O89" s="45">
        <v>0</v>
      </c>
      <c r="P89" s="45"/>
      <c r="Q89" s="307"/>
      <c r="R89" s="197"/>
    </row>
    <row r="90" spans="1:21" ht="15">
      <c r="A90" s="27" t="s">
        <v>189</v>
      </c>
      <c r="B90" s="22" t="s">
        <v>190</v>
      </c>
      <c r="C90" s="58">
        <f t="shared" si="62"/>
        <v>2840.9166666666665</v>
      </c>
      <c r="D90" s="58">
        <f t="shared" ref="D90:N90" si="80">C90</f>
        <v>2840.9166666666665</v>
      </c>
      <c r="E90" s="58">
        <f t="shared" si="80"/>
        <v>2840.9166666666665</v>
      </c>
      <c r="F90" s="58">
        <f t="shared" si="80"/>
        <v>2840.9166666666665</v>
      </c>
      <c r="G90" s="58">
        <f t="shared" si="80"/>
        <v>2840.9166666666665</v>
      </c>
      <c r="H90" s="58">
        <f t="shared" si="80"/>
        <v>2840.9166666666665</v>
      </c>
      <c r="I90" s="58">
        <f t="shared" si="80"/>
        <v>2840.9166666666665</v>
      </c>
      <c r="J90" s="58">
        <f t="shared" si="80"/>
        <v>2840.9166666666665</v>
      </c>
      <c r="K90" s="58">
        <f t="shared" si="80"/>
        <v>2840.9166666666665</v>
      </c>
      <c r="L90" s="58">
        <f t="shared" si="80"/>
        <v>2840.9166666666665</v>
      </c>
      <c r="M90" s="58">
        <f t="shared" si="80"/>
        <v>2840.9166666666665</v>
      </c>
      <c r="N90" s="58">
        <f t="shared" si="80"/>
        <v>2840.9166666666665</v>
      </c>
      <c r="O90" s="45">
        <v>34091</v>
      </c>
      <c r="P90" s="45"/>
      <c r="Q90" s="307"/>
      <c r="R90" s="197"/>
    </row>
    <row r="91" spans="1:21" ht="15">
      <c r="A91" s="27" t="s">
        <v>191</v>
      </c>
      <c r="B91" s="22" t="s">
        <v>192</v>
      </c>
      <c r="C91" s="58">
        <f t="shared" si="62"/>
        <v>0</v>
      </c>
      <c r="D91" s="58">
        <f t="shared" ref="D91:N91" si="81">C91</f>
        <v>0</v>
      </c>
      <c r="E91" s="58">
        <f t="shared" si="81"/>
        <v>0</v>
      </c>
      <c r="F91" s="58">
        <f t="shared" si="81"/>
        <v>0</v>
      </c>
      <c r="G91" s="58">
        <f t="shared" si="81"/>
        <v>0</v>
      </c>
      <c r="H91" s="58">
        <f t="shared" si="81"/>
        <v>0</v>
      </c>
      <c r="I91" s="58">
        <f t="shared" si="81"/>
        <v>0</v>
      </c>
      <c r="J91" s="58">
        <f t="shared" si="81"/>
        <v>0</v>
      </c>
      <c r="K91" s="58">
        <f t="shared" si="81"/>
        <v>0</v>
      </c>
      <c r="L91" s="58">
        <f t="shared" si="81"/>
        <v>0</v>
      </c>
      <c r="M91" s="58">
        <f t="shared" si="81"/>
        <v>0</v>
      </c>
      <c r="N91" s="58">
        <f t="shared" si="81"/>
        <v>0</v>
      </c>
      <c r="O91" s="45">
        <v>0</v>
      </c>
      <c r="P91" s="45"/>
      <c r="Q91" s="307"/>
      <c r="R91" s="197"/>
    </row>
    <row r="92" spans="1:21" ht="15">
      <c r="A92" s="27" t="s">
        <v>193</v>
      </c>
      <c r="B92" s="22" t="s">
        <v>194</v>
      </c>
      <c r="C92" s="58">
        <f t="shared" si="62"/>
        <v>425.41666666666669</v>
      </c>
      <c r="D92" s="58">
        <f t="shared" ref="D92:N92" si="82">C92</f>
        <v>425.41666666666669</v>
      </c>
      <c r="E92" s="58">
        <f t="shared" si="82"/>
        <v>425.41666666666669</v>
      </c>
      <c r="F92" s="58">
        <f t="shared" si="82"/>
        <v>425.41666666666669</v>
      </c>
      <c r="G92" s="58">
        <f t="shared" si="82"/>
        <v>425.41666666666669</v>
      </c>
      <c r="H92" s="58">
        <f t="shared" si="82"/>
        <v>425.41666666666669</v>
      </c>
      <c r="I92" s="58">
        <f t="shared" si="82"/>
        <v>425.41666666666669</v>
      </c>
      <c r="J92" s="58">
        <f t="shared" si="82"/>
        <v>425.41666666666669</v>
      </c>
      <c r="K92" s="58">
        <f t="shared" si="82"/>
        <v>425.41666666666669</v>
      </c>
      <c r="L92" s="58">
        <f t="shared" si="82"/>
        <v>425.41666666666669</v>
      </c>
      <c r="M92" s="58">
        <f t="shared" si="82"/>
        <v>425.41666666666669</v>
      </c>
      <c r="N92" s="58">
        <f t="shared" si="82"/>
        <v>425.41666666666669</v>
      </c>
      <c r="O92" s="45">
        <v>5105</v>
      </c>
      <c r="P92" s="45"/>
      <c r="Q92" s="307"/>
      <c r="R92" s="197"/>
    </row>
    <row r="93" spans="1:21" ht="15">
      <c r="A93" s="27" t="s">
        <v>195</v>
      </c>
      <c r="B93" s="22" t="s">
        <v>196</v>
      </c>
      <c r="C93" s="58">
        <f t="shared" si="62"/>
        <v>2500</v>
      </c>
      <c r="D93" s="58">
        <f t="shared" ref="D93:N93" si="83">C93</f>
        <v>2500</v>
      </c>
      <c r="E93" s="58">
        <f t="shared" si="83"/>
        <v>2500</v>
      </c>
      <c r="F93" s="58">
        <f t="shared" si="83"/>
        <v>2500</v>
      </c>
      <c r="G93" s="58">
        <f t="shared" si="83"/>
        <v>2500</v>
      </c>
      <c r="H93" s="58">
        <f t="shared" si="83"/>
        <v>2500</v>
      </c>
      <c r="I93" s="58">
        <f t="shared" si="83"/>
        <v>2500</v>
      </c>
      <c r="J93" s="58">
        <f t="shared" si="83"/>
        <v>2500</v>
      </c>
      <c r="K93" s="58">
        <f t="shared" si="83"/>
        <v>2500</v>
      </c>
      <c r="L93" s="58">
        <f t="shared" si="83"/>
        <v>2500</v>
      </c>
      <c r="M93" s="58">
        <f t="shared" si="83"/>
        <v>2500</v>
      </c>
      <c r="N93" s="58">
        <f t="shared" si="83"/>
        <v>2500</v>
      </c>
      <c r="O93" s="45">
        <v>30000</v>
      </c>
      <c r="P93" s="45"/>
      <c r="Q93" s="307"/>
      <c r="R93" s="197"/>
      <c r="S93" s="319" t="s">
        <v>912</v>
      </c>
      <c r="T93" s="319"/>
      <c r="U93" s="319"/>
    </row>
    <row r="94" spans="1:21" ht="15">
      <c r="A94" s="27" t="s">
        <v>197</v>
      </c>
      <c r="B94" s="22" t="s">
        <v>198</v>
      </c>
      <c r="C94" s="58">
        <f t="shared" si="62"/>
        <v>111.08333333333333</v>
      </c>
      <c r="D94" s="58">
        <f t="shared" ref="D94:N94" si="84">C94</f>
        <v>111.08333333333333</v>
      </c>
      <c r="E94" s="58">
        <f t="shared" si="84"/>
        <v>111.08333333333333</v>
      </c>
      <c r="F94" s="58">
        <f t="shared" si="84"/>
        <v>111.08333333333333</v>
      </c>
      <c r="G94" s="58">
        <f t="shared" si="84"/>
        <v>111.08333333333333</v>
      </c>
      <c r="H94" s="58">
        <f t="shared" si="84"/>
        <v>111.08333333333333</v>
      </c>
      <c r="I94" s="58">
        <f t="shared" si="84"/>
        <v>111.08333333333333</v>
      </c>
      <c r="J94" s="58">
        <f t="shared" si="84"/>
        <v>111.08333333333333</v>
      </c>
      <c r="K94" s="58">
        <f t="shared" si="84"/>
        <v>111.08333333333333</v>
      </c>
      <c r="L94" s="58">
        <f t="shared" si="84"/>
        <v>111.08333333333333</v>
      </c>
      <c r="M94" s="58">
        <f t="shared" si="84"/>
        <v>111.08333333333333</v>
      </c>
      <c r="N94" s="58">
        <f t="shared" si="84"/>
        <v>111.08333333333333</v>
      </c>
      <c r="O94" s="45">
        <v>1333</v>
      </c>
      <c r="P94" s="45"/>
      <c r="Q94" s="307"/>
      <c r="R94" s="197"/>
    </row>
    <row r="95" spans="1:21" ht="15">
      <c r="A95" s="27" t="s">
        <v>199</v>
      </c>
      <c r="B95" s="22" t="s">
        <v>200</v>
      </c>
      <c r="C95" s="58">
        <f t="shared" si="62"/>
        <v>830.66666666666663</v>
      </c>
      <c r="D95" s="58">
        <f t="shared" ref="D95:N95" si="85">C95</f>
        <v>830.66666666666663</v>
      </c>
      <c r="E95" s="58">
        <f t="shared" si="85"/>
        <v>830.66666666666663</v>
      </c>
      <c r="F95" s="58">
        <f t="shared" si="85"/>
        <v>830.66666666666663</v>
      </c>
      <c r="G95" s="58">
        <f t="shared" si="85"/>
        <v>830.66666666666663</v>
      </c>
      <c r="H95" s="58">
        <f t="shared" si="85"/>
        <v>830.66666666666663</v>
      </c>
      <c r="I95" s="58">
        <f t="shared" si="85"/>
        <v>830.66666666666663</v>
      </c>
      <c r="J95" s="58">
        <f t="shared" si="85"/>
        <v>830.66666666666663</v>
      </c>
      <c r="K95" s="58">
        <f t="shared" si="85"/>
        <v>830.66666666666663</v>
      </c>
      <c r="L95" s="58">
        <f t="shared" si="85"/>
        <v>830.66666666666663</v>
      </c>
      <c r="M95" s="58">
        <f t="shared" si="85"/>
        <v>830.66666666666663</v>
      </c>
      <c r="N95" s="58">
        <f t="shared" si="85"/>
        <v>830.66666666666663</v>
      </c>
      <c r="O95" s="45">
        <v>9968</v>
      </c>
      <c r="P95" s="45"/>
      <c r="Q95" s="307"/>
      <c r="R95" s="197"/>
    </row>
    <row r="96" spans="1:21" ht="15">
      <c r="A96" s="27" t="s">
        <v>201</v>
      </c>
      <c r="B96" s="22" t="s">
        <v>202</v>
      </c>
      <c r="C96" s="58">
        <f t="shared" si="62"/>
        <v>467.75</v>
      </c>
      <c r="D96" s="58">
        <f t="shared" ref="D96:N96" si="86">C96</f>
        <v>467.75</v>
      </c>
      <c r="E96" s="58">
        <f t="shared" si="86"/>
        <v>467.75</v>
      </c>
      <c r="F96" s="58">
        <f t="shared" si="86"/>
        <v>467.75</v>
      </c>
      <c r="G96" s="58">
        <f t="shared" si="86"/>
        <v>467.75</v>
      </c>
      <c r="H96" s="58">
        <f t="shared" si="86"/>
        <v>467.75</v>
      </c>
      <c r="I96" s="58">
        <f t="shared" si="86"/>
        <v>467.75</v>
      </c>
      <c r="J96" s="58">
        <f t="shared" si="86"/>
        <v>467.75</v>
      </c>
      <c r="K96" s="58">
        <f t="shared" si="86"/>
        <v>467.75</v>
      </c>
      <c r="L96" s="58">
        <f t="shared" si="86"/>
        <v>467.75</v>
      </c>
      <c r="M96" s="58">
        <f t="shared" si="86"/>
        <v>467.75</v>
      </c>
      <c r="N96" s="58">
        <f t="shared" si="86"/>
        <v>467.75</v>
      </c>
      <c r="O96" s="45">
        <v>5613</v>
      </c>
      <c r="P96" s="45"/>
      <c r="Q96" s="307"/>
      <c r="R96" s="197"/>
    </row>
    <row r="97" spans="1:21" ht="15">
      <c r="A97" s="27" t="s">
        <v>203</v>
      </c>
      <c r="B97" s="22" t="s">
        <v>204</v>
      </c>
      <c r="C97" s="58">
        <f t="shared" si="62"/>
        <v>0</v>
      </c>
      <c r="D97" s="58">
        <f t="shared" ref="D97:N97" si="87">C97</f>
        <v>0</v>
      </c>
      <c r="E97" s="58">
        <f t="shared" si="87"/>
        <v>0</v>
      </c>
      <c r="F97" s="58">
        <f t="shared" si="87"/>
        <v>0</v>
      </c>
      <c r="G97" s="58">
        <f t="shared" si="87"/>
        <v>0</v>
      </c>
      <c r="H97" s="58">
        <f t="shared" si="87"/>
        <v>0</v>
      </c>
      <c r="I97" s="58">
        <f t="shared" si="87"/>
        <v>0</v>
      </c>
      <c r="J97" s="58">
        <f t="shared" si="87"/>
        <v>0</v>
      </c>
      <c r="K97" s="58">
        <f t="shared" si="87"/>
        <v>0</v>
      </c>
      <c r="L97" s="58">
        <f t="shared" si="87"/>
        <v>0</v>
      </c>
      <c r="M97" s="58">
        <f t="shared" si="87"/>
        <v>0</v>
      </c>
      <c r="N97" s="58">
        <f t="shared" si="87"/>
        <v>0</v>
      </c>
      <c r="O97" s="45">
        <v>0</v>
      </c>
      <c r="P97" s="45"/>
      <c r="Q97" s="307"/>
      <c r="R97" s="197"/>
    </row>
    <row r="98" spans="1:21" ht="15">
      <c r="A98" s="27" t="s">
        <v>205</v>
      </c>
      <c r="B98" s="22" t="s">
        <v>206</v>
      </c>
      <c r="C98" s="58">
        <f t="shared" si="62"/>
        <v>0</v>
      </c>
      <c r="D98" s="58">
        <f t="shared" ref="D98:N98" si="88">C98</f>
        <v>0</v>
      </c>
      <c r="E98" s="58">
        <f t="shared" si="88"/>
        <v>0</v>
      </c>
      <c r="F98" s="58">
        <f t="shared" si="88"/>
        <v>0</v>
      </c>
      <c r="G98" s="58">
        <f t="shared" si="88"/>
        <v>0</v>
      </c>
      <c r="H98" s="58">
        <f t="shared" si="88"/>
        <v>0</v>
      </c>
      <c r="I98" s="58">
        <f t="shared" si="88"/>
        <v>0</v>
      </c>
      <c r="J98" s="58">
        <f t="shared" si="88"/>
        <v>0</v>
      </c>
      <c r="K98" s="58">
        <f t="shared" si="88"/>
        <v>0</v>
      </c>
      <c r="L98" s="58">
        <f t="shared" si="88"/>
        <v>0</v>
      </c>
      <c r="M98" s="58">
        <f t="shared" si="88"/>
        <v>0</v>
      </c>
      <c r="N98" s="58">
        <f t="shared" si="88"/>
        <v>0</v>
      </c>
      <c r="O98" s="45">
        <v>0</v>
      </c>
      <c r="P98" s="45"/>
      <c r="Q98" s="307"/>
      <c r="R98" s="197"/>
    </row>
    <row r="99" spans="1:21" ht="15">
      <c r="A99" s="27" t="s">
        <v>207</v>
      </c>
      <c r="B99" s="22" t="s">
        <v>208</v>
      </c>
      <c r="C99" s="58">
        <f t="shared" si="62"/>
        <v>0</v>
      </c>
      <c r="D99" s="58">
        <f t="shared" ref="D99:N99" si="89">C99</f>
        <v>0</v>
      </c>
      <c r="E99" s="58">
        <f t="shared" si="89"/>
        <v>0</v>
      </c>
      <c r="F99" s="58">
        <f t="shared" si="89"/>
        <v>0</v>
      </c>
      <c r="G99" s="58">
        <f t="shared" si="89"/>
        <v>0</v>
      </c>
      <c r="H99" s="58">
        <f t="shared" si="89"/>
        <v>0</v>
      </c>
      <c r="I99" s="58">
        <f t="shared" si="89"/>
        <v>0</v>
      </c>
      <c r="J99" s="58">
        <f t="shared" si="89"/>
        <v>0</v>
      </c>
      <c r="K99" s="58">
        <f t="shared" si="89"/>
        <v>0</v>
      </c>
      <c r="L99" s="58">
        <f t="shared" si="89"/>
        <v>0</v>
      </c>
      <c r="M99" s="58">
        <f t="shared" si="89"/>
        <v>0</v>
      </c>
      <c r="N99" s="58">
        <f t="shared" si="89"/>
        <v>0</v>
      </c>
      <c r="O99" s="45">
        <v>0</v>
      </c>
      <c r="P99" s="45"/>
      <c r="Q99" s="307"/>
      <c r="R99" s="197"/>
    </row>
    <row r="100" spans="1:21" ht="15">
      <c r="A100" s="27" t="s">
        <v>209</v>
      </c>
      <c r="B100" s="22" t="s">
        <v>210</v>
      </c>
      <c r="C100" s="58">
        <f t="shared" si="62"/>
        <v>1666.6666666666667</v>
      </c>
      <c r="D100" s="58">
        <f t="shared" ref="D100:N100" si="90">C100</f>
        <v>1666.6666666666667</v>
      </c>
      <c r="E100" s="58">
        <f t="shared" si="90"/>
        <v>1666.6666666666667</v>
      </c>
      <c r="F100" s="58">
        <f t="shared" si="90"/>
        <v>1666.6666666666667</v>
      </c>
      <c r="G100" s="58">
        <f t="shared" si="90"/>
        <v>1666.6666666666667</v>
      </c>
      <c r="H100" s="58">
        <f t="shared" si="90"/>
        <v>1666.6666666666667</v>
      </c>
      <c r="I100" s="58">
        <f t="shared" si="90"/>
        <v>1666.6666666666667</v>
      </c>
      <c r="J100" s="58">
        <f t="shared" si="90"/>
        <v>1666.6666666666667</v>
      </c>
      <c r="K100" s="58">
        <f t="shared" si="90"/>
        <v>1666.6666666666667</v>
      </c>
      <c r="L100" s="58">
        <f t="shared" si="90"/>
        <v>1666.6666666666667</v>
      </c>
      <c r="M100" s="58">
        <f t="shared" si="90"/>
        <v>1666.6666666666667</v>
      </c>
      <c r="N100" s="58">
        <f t="shared" si="90"/>
        <v>1666.6666666666667</v>
      </c>
      <c r="O100" s="45">
        <v>20000</v>
      </c>
      <c r="P100" s="45"/>
      <c r="Q100" s="307"/>
      <c r="R100" s="197"/>
      <c r="S100" s="319" t="s">
        <v>912</v>
      </c>
      <c r="T100" s="319"/>
      <c r="U100" s="319"/>
    </row>
    <row r="101" spans="1:21" ht="15">
      <c r="A101" s="27" t="s">
        <v>211</v>
      </c>
      <c r="B101" s="22" t="s">
        <v>212</v>
      </c>
      <c r="C101" s="58">
        <f t="shared" si="62"/>
        <v>1784.3333333333333</v>
      </c>
      <c r="D101" s="58">
        <f t="shared" ref="D101:N101" si="91">C101</f>
        <v>1784.3333333333333</v>
      </c>
      <c r="E101" s="58">
        <f t="shared" si="91"/>
        <v>1784.3333333333333</v>
      </c>
      <c r="F101" s="58">
        <f t="shared" si="91"/>
        <v>1784.3333333333333</v>
      </c>
      <c r="G101" s="58">
        <f t="shared" si="91"/>
        <v>1784.3333333333333</v>
      </c>
      <c r="H101" s="58">
        <f t="shared" si="91"/>
        <v>1784.3333333333333</v>
      </c>
      <c r="I101" s="58">
        <f t="shared" si="91"/>
        <v>1784.3333333333333</v>
      </c>
      <c r="J101" s="58">
        <f t="shared" si="91"/>
        <v>1784.3333333333333</v>
      </c>
      <c r="K101" s="58">
        <f t="shared" si="91"/>
        <v>1784.3333333333333</v>
      </c>
      <c r="L101" s="58">
        <f t="shared" si="91"/>
        <v>1784.3333333333333</v>
      </c>
      <c r="M101" s="58">
        <f t="shared" si="91"/>
        <v>1784.3333333333333</v>
      </c>
      <c r="N101" s="58">
        <f t="shared" si="91"/>
        <v>1784.3333333333333</v>
      </c>
      <c r="O101" s="45">
        <v>21412</v>
      </c>
      <c r="P101" s="45"/>
      <c r="Q101" s="307"/>
      <c r="R101" s="197"/>
    </row>
    <row r="102" spans="1:21" ht="15">
      <c r="A102" s="27" t="s">
        <v>213</v>
      </c>
      <c r="B102" s="22" t="s">
        <v>214</v>
      </c>
      <c r="C102" s="58">
        <f t="shared" si="62"/>
        <v>0</v>
      </c>
      <c r="D102" s="58">
        <f t="shared" ref="D102:N102" si="92">C102</f>
        <v>0</v>
      </c>
      <c r="E102" s="58">
        <f t="shared" si="92"/>
        <v>0</v>
      </c>
      <c r="F102" s="58">
        <f t="shared" si="92"/>
        <v>0</v>
      </c>
      <c r="G102" s="58">
        <f t="shared" si="92"/>
        <v>0</v>
      </c>
      <c r="H102" s="58">
        <f t="shared" si="92"/>
        <v>0</v>
      </c>
      <c r="I102" s="58">
        <f t="shared" si="92"/>
        <v>0</v>
      </c>
      <c r="J102" s="58">
        <f t="shared" si="92"/>
        <v>0</v>
      </c>
      <c r="K102" s="58">
        <f t="shared" si="92"/>
        <v>0</v>
      </c>
      <c r="L102" s="58">
        <f t="shared" si="92"/>
        <v>0</v>
      </c>
      <c r="M102" s="58">
        <f t="shared" si="92"/>
        <v>0</v>
      </c>
      <c r="N102" s="58">
        <f t="shared" si="92"/>
        <v>0</v>
      </c>
      <c r="O102" s="45">
        <v>0</v>
      </c>
      <c r="P102" s="45"/>
      <c r="Q102" s="307"/>
      <c r="R102" s="197"/>
    </row>
    <row r="103" spans="1:21" ht="15">
      <c r="A103" s="27" t="s">
        <v>215</v>
      </c>
      <c r="B103" s="22" t="s">
        <v>216</v>
      </c>
      <c r="C103" s="58">
        <f t="shared" si="62"/>
        <v>0</v>
      </c>
      <c r="D103" s="58">
        <f t="shared" ref="D103:N103" si="93">C103</f>
        <v>0</v>
      </c>
      <c r="E103" s="58">
        <f t="shared" si="93"/>
        <v>0</v>
      </c>
      <c r="F103" s="58">
        <f t="shared" si="93"/>
        <v>0</v>
      </c>
      <c r="G103" s="58">
        <f t="shared" si="93"/>
        <v>0</v>
      </c>
      <c r="H103" s="58">
        <f t="shared" si="93"/>
        <v>0</v>
      </c>
      <c r="I103" s="58">
        <f t="shared" si="93"/>
        <v>0</v>
      </c>
      <c r="J103" s="58">
        <f t="shared" si="93"/>
        <v>0</v>
      </c>
      <c r="K103" s="58">
        <f t="shared" si="93"/>
        <v>0</v>
      </c>
      <c r="L103" s="58">
        <f t="shared" si="93"/>
        <v>0</v>
      </c>
      <c r="M103" s="58">
        <f t="shared" si="93"/>
        <v>0</v>
      </c>
      <c r="N103" s="58">
        <f t="shared" si="93"/>
        <v>0</v>
      </c>
      <c r="O103" s="45">
        <v>0</v>
      </c>
      <c r="P103" s="45"/>
      <c r="Q103" s="307"/>
      <c r="R103" s="197"/>
    </row>
    <row r="104" spans="1:21" ht="15">
      <c r="A104" s="27" t="s">
        <v>217</v>
      </c>
      <c r="B104" s="22" t="s">
        <v>218</v>
      </c>
      <c r="C104" s="58">
        <f t="shared" si="62"/>
        <v>554.41666666666663</v>
      </c>
      <c r="D104" s="58">
        <f t="shared" ref="D104:N104" si="94">C104</f>
        <v>554.41666666666663</v>
      </c>
      <c r="E104" s="58">
        <f t="shared" si="94"/>
        <v>554.41666666666663</v>
      </c>
      <c r="F104" s="58">
        <f t="shared" si="94"/>
        <v>554.41666666666663</v>
      </c>
      <c r="G104" s="58">
        <f t="shared" si="94"/>
        <v>554.41666666666663</v>
      </c>
      <c r="H104" s="58">
        <f t="shared" si="94"/>
        <v>554.41666666666663</v>
      </c>
      <c r="I104" s="58">
        <f t="shared" si="94"/>
        <v>554.41666666666663</v>
      </c>
      <c r="J104" s="58">
        <f t="shared" si="94"/>
        <v>554.41666666666663</v>
      </c>
      <c r="K104" s="58">
        <f t="shared" si="94"/>
        <v>554.41666666666663</v>
      </c>
      <c r="L104" s="58">
        <f t="shared" si="94"/>
        <v>554.41666666666663</v>
      </c>
      <c r="M104" s="58">
        <f t="shared" si="94"/>
        <v>554.41666666666663</v>
      </c>
      <c r="N104" s="58">
        <f t="shared" si="94"/>
        <v>554.41666666666663</v>
      </c>
      <c r="O104" s="45">
        <v>6653</v>
      </c>
      <c r="P104" s="45"/>
      <c r="Q104" s="307"/>
      <c r="R104" s="197"/>
    </row>
    <row r="105" spans="1:21" ht="15">
      <c r="A105" s="27" t="s">
        <v>219</v>
      </c>
      <c r="B105" s="22" t="s">
        <v>220</v>
      </c>
      <c r="C105" s="58">
        <f t="shared" si="62"/>
        <v>219.58333333333334</v>
      </c>
      <c r="D105" s="58">
        <f t="shared" ref="D105:N105" si="95">C105</f>
        <v>219.58333333333334</v>
      </c>
      <c r="E105" s="58">
        <f t="shared" si="95"/>
        <v>219.58333333333334</v>
      </c>
      <c r="F105" s="58">
        <f t="shared" si="95"/>
        <v>219.58333333333334</v>
      </c>
      <c r="G105" s="58">
        <f t="shared" si="95"/>
        <v>219.58333333333334</v>
      </c>
      <c r="H105" s="58">
        <f t="shared" si="95"/>
        <v>219.58333333333334</v>
      </c>
      <c r="I105" s="58">
        <f t="shared" si="95"/>
        <v>219.58333333333334</v>
      </c>
      <c r="J105" s="58">
        <f t="shared" si="95"/>
        <v>219.58333333333334</v>
      </c>
      <c r="K105" s="58">
        <f t="shared" si="95"/>
        <v>219.58333333333334</v>
      </c>
      <c r="L105" s="58">
        <f t="shared" si="95"/>
        <v>219.58333333333334</v>
      </c>
      <c r="M105" s="58">
        <f t="shared" si="95"/>
        <v>219.58333333333334</v>
      </c>
      <c r="N105" s="58">
        <f t="shared" si="95"/>
        <v>219.58333333333334</v>
      </c>
      <c r="O105" s="45">
        <v>2635</v>
      </c>
      <c r="P105" s="45"/>
      <c r="Q105" s="307"/>
      <c r="R105" s="197"/>
    </row>
    <row r="106" spans="1:21" ht="15">
      <c r="A106" s="27" t="s">
        <v>221</v>
      </c>
      <c r="B106" s="22" t="s">
        <v>222</v>
      </c>
      <c r="C106" s="58">
        <f t="shared" si="62"/>
        <v>0</v>
      </c>
      <c r="D106" s="58">
        <f t="shared" ref="D106:N106" si="96">C106</f>
        <v>0</v>
      </c>
      <c r="E106" s="58">
        <f t="shared" si="96"/>
        <v>0</v>
      </c>
      <c r="F106" s="58">
        <f t="shared" si="96"/>
        <v>0</v>
      </c>
      <c r="G106" s="58">
        <f t="shared" si="96"/>
        <v>0</v>
      </c>
      <c r="H106" s="58">
        <f t="shared" si="96"/>
        <v>0</v>
      </c>
      <c r="I106" s="58">
        <f t="shared" si="96"/>
        <v>0</v>
      </c>
      <c r="J106" s="58">
        <f t="shared" si="96"/>
        <v>0</v>
      </c>
      <c r="K106" s="58">
        <f t="shared" si="96"/>
        <v>0</v>
      </c>
      <c r="L106" s="58">
        <f t="shared" si="96"/>
        <v>0</v>
      </c>
      <c r="M106" s="58">
        <f t="shared" si="96"/>
        <v>0</v>
      </c>
      <c r="N106" s="58">
        <f t="shared" si="96"/>
        <v>0</v>
      </c>
      <c r="O106" s="45">
        <v>0</v>
      </c>
      <c r="P106" s="45"/>
      <c r="Q106" s="307"/>
      <c r="R106" s="197"/>
    </row>
    <row r="107" spans="1:21" ht="15">
      <c r="A107" s="27" t="s">
        <v>223</v>
      </c>
      <c r="B107" s="22" t="s">
        <v>224</v>
      </c>
      <c r="C107" s="58">
        <f t="shared" si="62"/>
        <v>40.75</v>
      </c>
      <c r="D107" s="58">
        <f t="shared" ref="D107:N107" si="97">C107</f>
        <v>40.75</v>
      </c>
      <c r="E107" s="58">
        <f t="shared" si="97"/>
        <v>40.75</v>
      </c>
      <c r="F107" s="58">
        <f t="shared" si="97"/>
        <v>40.75</v>
      </c>
      <c r="G107" s="58">
        <f t="shared" si="97"/>
        <v>40.75</v>
      </c>
      <c r="H107" s="58">
        <f t="shared" si="97"/>
        <v>40.75</v>
      </c>
      <c r="I107" s="58">
        <f t="shared" si="97"/>
        <v>40.75</v>
      </c>
      <c r="J107" s="58">
        <f t="shared" si="97"/>
        <v>40.75</v>
      </c>
      <c r="K107" s="58">
        <f t="shared" si="97"/>
        <v>40.75</v>
      </c>
      <c r="L107" s="58">
        <f t="shared" si="97"/>
        <v>40.75</v>
      </c>
      <c r="M107" s="58">
        <f t="shared" si="97"/>
        <v>40.75</v>
      </c>
      <c r="N107" s="58">
        <f t="shared" si="97"/>
        <v>40.75</v>
      </c>
      <c r="O107" s="45">
        <v>489</v>
      </c>
      <c r="P107" s="45"/>
      <c r="Q107" s="307"/>
      <c r="R107" s="197"/>
    </row>
    <row r="108" spans="1:21" ht="15">
      <c r="A108" s="27" t="s">
        <v>225</v>
      </c>
      <c r="B108" s="22" t="s">
        <v>226</v>
      </c>
      <c r="C108" s="58">
        <f t="shared" si="62"/>
        <v>1450.8333333333333</v>
      </c>
      <c r="D108" s="58">
        <f t="shared" ref="D108:N108" si="98">C108</f>
        <v>1450.8333333333333</v>
      </c>
      <c r="E108" s="58">
        <f t="shared" si="98"/>
        <v>1450.8333333333333</v>
      </c>
      <c r="F108" s="58">
        <f t="shared" si="98"/>
        <v>1450.8333333333333</v>
      </c>
      <c r="G108" s="58">
        <f t="shared" si="98"/>
        <v>1450.8333333333333</v>
      </c>
      <c r="H108" s="58">
        <f t="shared" si="98"/>
        <v>1450.8333333333333</v>
      </c>
      <c r="I108" s="58">
        <f t="shared" si="98"/>
        <v>1450.8333333333333</v>
      </c>
      <c r="J108" s="58">
        <f t="shared" si="98"/>
        <v>1450.8333333333333</v>
      </c>
      <c r="K108" s="58">
        <f t="shared" si="98"/>
        <v>1450.8333333333333</v>
      </c>
      <c r="L108" s="58">
        <f t="shared" si="98"/>
        <v>1450.8333333333333</v>
      </c>
      <c r="M108" s="58">
        <f t="shared" si="98"/>
        <v>1450.8333333333333</v>
      </c>
      <c r="N108" s="58">
        <f t="shared" si="98"/>
        <v>1450.8333333333333</v>
      </c>
      <c r="O108" s="45">
        <v>17410</v>
      </c>
      <c r="P108" s="45"/>
      <c r="Q108" s="307"/>
      <c r="R108" s="197"/>
    </row>
    <row r="109" spans="1:21" ht="15">
      <c r="A109" s="27" t="s">
        <v>227</v>
      </c>
      <c r="B109" s="22" t="s">
        <v>228</v>
      </c>
      <c r="C109" s="58">
        <f t="shared" si="62"/>
        <v>1215.5833333333333</v>
      </c>
      <c r="D109" s="58">
        <f t="shared" ref="D109:N109" si="99">C109</f>
        <v>1215.5833333333333</v>
      </c>
      <c r="E109" s="58">
        <f t="shared" si="99"/>
        <v>1215.5833333333333</v>
      </c>
      <c r="F109" s="58">
        <f t="shared" si="99"/>
        <v>1215.5833333333333</v>
      </c>
      <c r="G109" s="58">
        <f t="shared" si="99"/>
        <v>1215.5833333333333</v>
      </c>
      <c r="H109" s="58">
        <f t="shared" si="99"/>
        <v>1215.5833333333333</v>
      </c>
      <c r="I109" s="58">
        <f t="shared" si="99"/>
        <v>1215.5833333333333</v>
      </c>
      <c r="J109" s="58">
        <f t="shared" si="99"/>
        <v>1215.5833333333333</v>
      </c>
      <c r="K109" s="58">
        <f t="shared" si="99"/>
        <v>1215.5833333333333</v>
      </c>
      <c r="L109" s="58">
        <f t="shared" si="99"/>
        <v>1215.5833333333333</v>
      </c>
      <c r="M109" s="58">
        <f t="shared" si="99"/>
        <v>1215.5833333333333</v>
      </c>
      <c r="N109" s="58">
        <f t="shared" si="99"/>
        <v>1215.5833333333333</v>
      </c>
      <c r="O109" s="45">
        <v>14587</v>
      </c>
      <c r="P109" s="45"/>
      <c r="Q109" s="307"/>
      <c r="R109" s="197"/>
    </row>
    <row r="110" spans="1:21" ht="15">
      <c r="A110" s="27" t="s">
        <v>229</v>
      </c>
      <c r="B110" s="22" t="s">
        <v>230</v>
      </c>
      <c r="C110" s="58">
        <f t="shared" si="62"/>
        <v>0</v>
      </c>
      <c r="D110" s="58">
        <f t="shared" ref="D110:N110" si="100">C110</f>
        <v>0</v>
      </c>
      <c r="E110" s="58">
        <f t="shared" si="100"/>
        <v>0</v>
      </c>
      <c r="F110" s="58">
        <f t="shared" si="100"/>
        <v>0</v>
      </c>
      <c r="G110" s="58">
        <f t="shared" si="100"/>
        <v>0</v>
      </c>
      <c r="H110" s="58">
        <f t="shared" si="100"/>
        <v>0</v>
      </c>
      <c r="I110" s="58">
        <f t="shared" si="100"/>
        <v>0</v>
      </c>
      <c r="J110" s="58">
        <f t="shared" si="100"/>
        <v>0</v>
      </c>
      <c r="K110" s="58">
        <f t="shared" si="100"/>
        <v>0</v>
      </c>
      <c r="L110" s="58">
        <f t="shared" si="100"/>
        <v>0</v>
      </c>
      <c r="M110" s="58">
        <f t="shared" si="100"/>
        <v>0</v>
      </c>
      <c r="N110" s="58">
        <f t="shared" si="100"/>
        <v>0</v>
      </c>
      <c r="O110" s="45">
        <v>0</v>
      </c>
      <c r="P110" s="45"/>
      <c r="Q110" s="307"/>
      <c r="R110" s="197"/>
    </row>
    <row r="111" spans="1:21" ht="15">
      <c r="A111" s="27" t="s">
        <v>231</v>
      </c>
      <c r="B111" s="22" t="s">
        <v>232</v>
      </c>
      <c r="C111" s="58">
        <f t="shared" si="62"/>
        <v>747.25</v>
      </c>
      <c r="D111" s="58">
        <f t="shared" ref="D111:N111" si="101">C111</f>
        <v>747.25</v>
      </c>
      <c r="E111" s="58">
        <f t="shared" si="101"/>
        <v>747.25</v>
      </c>
      <c r="F111" s="58">
        <f t="shared" si="101"/>
        <v>747.25</v>
      </c>
      <c r="G111" s="58">
        <f t="shared" si="101"/>
        <v>747.25</v>
      </c>
      <c r="H111" s="58">
        <f t="shared" si="101"/>
        <v>747.25</v>
      </c>
      <c r="I111" s="58">
        <f t="shared" si="101"/>
        <v>747.25</v>
      </c>
      <c r="J111" s="58">
        <f t="shared" si="101"/>
        <v>747.25</v>
      </c>
      <c r="K111" s="58">
        <f t="shared" si="101"/>
        <v>747.25</v>
      </c>
      <c r="L111" s="58">
        <f t="shared" si="101"/>
        <v>747.25</v>
      </c>
      <c r="M111" s="58">
        <f t="shared" si="101"/>
        <v>747.25</v>
      </c>
      <c r="N111" s="58">
        <f t="shared" si="101"/>
        <v>747.25</v>
      </c>
      <c r="O111" s="45">
        <v>8967</v>
      </c>
      <c r="P111" s="44"/>
      <c r="Q111" s="307"/>
      <c r="R111" s="197"/>
    </row>
    <row r="112" spans="1:21" ht="15">
      <c r="A112" s="27" t="s">
        <v>902</v>
      </c>
      <c r="B112" s="22" t="s">
        <v>903</v>
      </c>
      <c r="C112" s="58">
        <f t="shared" si="62"/>
        <v>118.16666666666667</v>
      </c>
      <c r="D112" s="58">
        <f t="shared" ref="D112:N112" si="102">C112</f>
        <v>118.16666666666667</v>
      </c>
      <c r="E112" s="58">
        <f t="shared" si="102"/>
        <v>118.16666666666667</v>
      </c>
      <c r="F112" s="58">
        <f t="shared" si="102"/>
        <v>118.16666666666667</v>
      </c>
      <c r="G112" s="58">
        <f t="shared" si="102"/>
        <v>118.16666666666667</v>
      </c>
      <c r="H112" s="58">
        <f t="shared" si="102"/>
        <v>118.16666666666667</v>
      </c>
      <c r="I112" s="58">
        <f t="shared" si="102"/>
        <v>118.16666666666667</v>
      </c>
      <c r="J112" s="58">
        <f t="shared" si="102"/>
        <v>118.16666666666667</v>
      </c>
      <c r="K112" s="58">
        <f t="shared" si="102"/>
        <v>118.16666666666667</v>
      </c>
      <c r="L112" s="58">
        <f t="shared" si="102"/>
        <v>118.16666666666667</v>
      </c>
      <c r="M112" s="58">
        <f t="shared" si="102"/>
        <v>118.16666666666667</v>
      </c>
      <c r="N112" s="58">
        <f t="shared" si="102"/>
        <v>118.16666666666667</v>
      </c>
      <c r="O112" s="45">
        <v>1418</v>
      </c>
      <c r="P112" s="45"/>
      <c r="Q112" s="307"/>
      <c r="R112" s="197"/>
    </row>
    <row r="113" spans="1:20" ht="15">
      <c r="A113" s="27" t="s">
        <v>235</v>
      </c>
      <c r="B113" s="22" t="s">
        <v>236</v>
      </c>
      <c r="C113" s="58">
        <f t="shared" si="62"/>
        <v>3233.3333333333335</v>
      </c>
      <c r="D113" s="58">
        <f t="shared" ref="D113:N113" si="103">C113</f>
        <v>3233.3333333333335</v>
      </c>
      <c r="E113" s="58">
        <f t="shared" si="103"/>
        <v>3233.3333333333335</v>
      </c>
      <c r="F113" s="58">
        <f t="shared" si="103"/>
        <v>3233.3333333333335</v>
      </c>
      <c r="G113" s="58">
        <f t="shared" si="103"/>
        <v>3233.3333333333335</v>
      </c>
      <c r="H113" s="58">
        <f t="shared" si="103"/>
        <v>3233.3333333333335</v>
      </c>
      <c r="I113" s="58">
        <f t="shared" si="103"/>
        <v>3233.3333333333335</v>
      </c>
      <c r="J113" s="58">
        <f t="shared" si="103"/>
        <v>3233.3333333333335</v>
      </c>
      <c r="K113" s="58">
        <f t="shared" si="103"/>
        <v>3233.3333333333335</v>
      </c>
      <c r="L113" s="58">
        <f t="shared" si="103"/>
        <v>3233.3333333333335</v>
      </c>
      <c r="M113" s="58">
        <f t="shared" si="103"/>
        <v>3233.3333333333335</v>
      </c>
      <c r="N113" s="58">
        <f t="shared" si="103"/>
        <v>3233.3333333333335</v>
      </c>
      <c r="O113" s="45">
        <v>38800</v>
      </c>
      <c r="P113" s="45"/>
      <c r="Q113" s="307"/>
      <c r="R113" s="197"/>
      <c r="S113" s="319" t="s">
        <v>914</v>
      </c>
      <c r="T113" s="319"/>
    </row>
    <row r="114" spans="1:20" ht="15">
      <c r="A114" s="42" t="s">
        <v>237</v>
      </c>
      <c r="B114" s="43" t="s">
        <v>238</v>
      </c>
      <c r="C114" s="44">
        <f>SUM(C72:C113)</f>
        <v>49406.000000000007</v>
      </c>
      <c r="D114" s="44">
        <f t="shared" ref="D114:N114" si="104">SUM(D72:D113)</f>
        <v>49406.000000000007</v>
      </c>
      <c r="E114" s="44">
        <f t="shared" si="104"/>
        <v>49406.000000000007</v>
      </c>
      <c r="F114" s="44">
        <f t="shared" si="104"/>
        <v>49406.000000000007</v>
      </c>
      <c r="G114" s="44">
        <f t="shared" si="104"/>
        <v>49406.000000000007</v>
      </c>
      <c r="H114" s="44">
        <f t="shared" si="104"/>
        <v>49406.000000000007</v>
      </c>
      <c r="I114" s="44">
        <f t="shared" si="104"/>
        <v>49406.000000000007</v>
      </c>
      <c r="J114" s="44">
        <f t="shared" si="104"/>
        <v>49406.000000000007</v>
      </c>
      <c r="K114" s="44">
        <f t="shared" si="104"/>
        <v>49406.000000000007</v>
      </c>
      <c r="L114" s="44">
        <f t="shared" si="104"/>
        <v>49406.000000000007</v>
      </c>
      <c r="M114" s="44">
        <f t="shared" si="104"/>
        <v>49406.000000000007</v>
      </c>
      <c r="N114" s="44">
        <f t="shared" si="104"/>
        <v>49406.000000000007</v>
      </c>
      <c r="O114" s="45">
        <f>SUM(O72:O113)</f>
        <v>592872</v>
      </c>
      <c r="P114" s="45"/>
      <c r="Q114" s="240"/>
      <c r="R114" s="197"/>
    </row>
    <row r="115" spans="1:20" ht="15">
      <c r="A115" s="120" t="s">
        <v>239</v>
      </c>
      <c r="B115" s="121" t="s">
        <v>240</v>
      </c>
      <c r="C115" s="122">
        <f t="shared" ref="C115:N115" si="105">SUM(C20:C22)+SUM(C24:C57)+SUM(C59:C60)+SUM(C62:C70)+SUM(C72:C113)</f>
        <v>627349.81240010832</v>
      </c>
      <c r="D115" s="122">
        <f t="shared" si="105"/>
        <v>667162.31240010832</v>
      </c>
      <c r="E115" s="122">
        <f t="shared" si="105"/>
        <v>667162.31240010832</v>
      </c>
      <c r="F115" s="122">
        <f t="shared" si="105"/>
        <v>667162.31240010832</v>
      </c>
      <c r="G115" s="122">
        <f t="shared" si="105"/>
        <v>687562.84271277499</v>
      </c>
      <c r="H115" s="122">
        <f t="shared" si="105"/>
        <v>769050.91906677512</v>
      </c>
      <c r="I115" s="122">
        <f t="shared" si="105"/>
        <v>687562.84271277499</v>
      </c>
      <c r="J115" s="122">
        <f t="shared" si="105"/>
        <v>640330.47758777498</v>
      </c>
      <c r="K115" s="122">
        <f t="shared" si="105"/>
        <v>640330.47758777498</v>
      </c>
      <c r="L115" s="122">
        <f t="shared" si="105"/>
        <v>640330.47758777498</v>
      </c>
      <c r="M115" s="122">
        <f t="shared" si="105"/>
        <v>544529.79758777504</v>
      </c>
      <c r="N115" s="122">
        <f t="shared" si="105"/>
        <v>599208.94133777497</v>
      </c>
      <c r="O115" s="123">
        <f>O23+O58+O61+O71+O114</f>
        <v>7032975.5257816343</v>
      </c>
      <c r="P115" s="45"/>
      <c r="Q115" s="240"/>
      <c r="R115" s="197"/>
    </row>
    <row r="116" spans="1:20" ht="15">
      <c r="A116" s="42" t="s">
        <v>241</v>
      </c>
      <c r="B116" s="43" t="s">
        <v>242</v>
      </c>
      <c r="C116" s="44">
        <f t="shared" ref="C116:N116" si="106">(SUM(C2:C7)+SUM(C9:C14)+SUM(C16:C17))-(SUM(C20:C22)+SUM(C24:C57)+SUM(C59:C60)+SUM(C62:C70)+SUM(C72:C113))</f>
        <v>-5807.1457334415754</v>
      </c>
      <c r="D116" s="44">
        <f t="shared" si="106"/>
        <v>-45619.645733441575</v>
      </c>
      <c r="E116" s="44">
        <f t="shared" si="106"/>
        <v>-45619.645733441575</v>
      </c>
      <c r="F116" s="44">
        <f t="shared" si="106"/>
        <v>-45619.645733441575</v>
      </c>
      <c r="G116" s="44">
        <f t="shared" si="106"/>
        <v>-66020.176046108245</v>
      </c>
      <c r="H116" s="44">
        <f t="shared" si="106"/>
        <v>-147508.25240010838</v>
      </c>
      <c r="I116" s="44">
        <f t="shared" si="106"/>
        <v>-78970.176046108245</v>
      </c>
      <c r="J116" s="44">
        <f t="shared" si="106"/>
        <v>-18787.810921108234</v>
      </c>
      <c r="K116" s="44">
        <f t="shared" si="106"/>
        <v>-18787.810921108234</v>
      </c>
      <c r="L116" s="44">
        <f t="shared" si="106"/>
        <v>-18787.810921108234</v>
      </c>
      <c r="M116" s="44">
        <f t="shared" si="106"/>
        <v>77012.869078891701</v>
      </c>
      <c r="N116" s="44">
        <f t="shared" si="106"/>
        <v>22333.725328891771</v>
      </c>
      <c r="O116" s="45">
        <f>O19-O115</f>
        <v>412586.47421836667</v>
      </c>
      <c r="P116" s="45"/>
      <c r="Q116" s="240"/>
      <c r="R116" s="197"/>
    </row>
    <row r="117" spans="1:20" ht="15">
      <c r="A117" s="27" t="s">
        <v>243</v>
      </c>
      <c r="B117" s="22" t="s">
        <v>244</v>
      </c>
      <c r="C117" s="58">
        <f>O117/12</f>
        <v>0</v>
      </c>
      <c r="D117" s="58">
        <f>C117</f>
        <v>0</v>
      </c>
      <c r="E117" s="58">
        <f t="shared" ref="E117:N117" si="107">D117</f>
        <v>0</v>
      </c>
      <c r="F117" s="58">
        <f t="shared" si="107"/>
        <v>0</v>
      </c>
      <c r="G117" s="58">
        <f t="shared" si="107"/>
        <v>0</v>
      </c>
      <c r="H117" s="58">
        <f t="shared" si="107"/>
        <v>0</v>
      </c>
      <c r="I117" s="58">
        <f t="shared" si="107"/>
        <v>0</v>
      </c>
      <c r="J117" s="58">
        <f t="shared" si="107"/>
        <v>0</v>
      </c>
      <c r="K117" s="58">
        <f t="shared" si="107"/>
        <v>0</v>
      </c>
      <c r="L117" s="58">
        <f t="shared" si="107"/>
        <v>0</v>
      </c>
      <c r="M117" s="58">
        <f t="shared" si="107"/>
        <v>0</v>
      </c>
      <c r="N117" s="58">
        <f t="shared" si="107"/>
        <v>0</v>
      </c>
      <c r="O117" s="45">
        <v>0</v>
      </c>
      <c r="P117" s="45"/>
      <c r="Q117" s="307"/>
      <c r="R117" s="197"/>
    </row>
    <row r="118" spans="1:20" ht="15">
      <c r="A118" s="27" t="s">
        <v>245</v>
      </c>
      <c r="B118" s="22" t="s">
        <v>246</v>
      </c>
      <c r="C118" s="58">
        <f>O118/12</f>
        <v>63.583333333333336</v>
      </c>
      <c r="D118" s="58">
        <f t="shared" ref="D118:N118" si="108">C118</f>
        <v>63.583333333333336</v>
      </c>
      <c r="E118" s="58">
        <f t="shared" si="108"/>
        <v>63.583333333333336</v>
      </c>
      <c r="F118" s="58">
        <f t="shared" si="108"/>
        <v>63.583333333333336</v>
      </c>
      <c r="G118" s="58">
        <f t="shared" si="108"/>
        <v>63.583333333333336</v>
      </c>
      <c r="H118" s="58">
        <f t="shared" si="108"/>
        <v>63.583333333333336</v>
      </c>
      <c r="I118" s="58">
        <f t="shared" si="108"/>
        <v>63.583333333333336</v>
      </c>
      <c r="J118" s="58">
        <f t="shared" si="108"/>
        <v>63.583333333333336</v>
      </c>
      <c r="K118" s="58">
        <f t="shared" si="108"/>
        <v>63.583333333333336</v>
      </c>
      <c r="L118" s="58">
        <f t="shared" si="108"/>
        <v>63.583333333333336</v>
      </c>
      <c r="M118" s="58">
        <f t="shared" si="108"/>
        <v>63.583333333333336</v>
      </c>
      <c r="N118" s="58">
        <f t="shared" si="108"/>
        <v>63.583333333333336</v>
      </c>
      <c r="O118" s="45">
        <v>763</v>
      </c>
      <c r="P118" s="45"/>
      <c r="Q118" s="307"/>
      <c r="R118" s="197"/>
    </row>
    <row r="119" spans="1:20" ht="15">
      <c r="A119" s="27" t="s">
        <v>247</v>
      </c>
      <c r="B119" s="22" t="s">
        <v>248</v>
      </c>
      <c r="C119" s="58">
        <f>O119/12</f>
        <v>0</v>
      </c>
      <c r="D119" s="58">
        <f t="shared" ref="D119:N119" si="109">C119</f>
        <v>0</v>
      </c>
      <c r="E119" s="58">
        <f t="shared" si="109"/>
        <v>0</v>
      </c>
      <c r="F119" s="58">
        <f t="shared" si="109"/>
        <v>0</v>
      </c>
      <c r="G119" s="58">
        <f t="shared" si="109"/>
        <v>0</v>
      </c>
      <c r="H119" s="58">
        <f t="shared" si="109"/>
        <v>0</v>
      </c>
      <c r="I119" s="58">
        <f t="shared" si="109"/>
        <v>0</v>
      </c>
      <c r="J119" s="58">
        <f t="shared" si="109"/>
        <v>0</v>
      </c>
      <c r="K119" s="58">
        <f t="shared" si="109"/>
        <v>0</v>
      </c>
      <c r="L119" s="58">
        <f t="shared" si="109"/>
        <v>0</v>
      </c>
      <c r="M119" s="58">
        <f t="shared" si="109"/>
        <v>0</v>
      </c>
      <c r="N119" s="58">
        <f t="shared" si="109"/>
        <v>0</v>
      </c>
      <c r="O119" s="45">
        <v>0</v>
      </c>
      <c r="P119" s="45"/>
      <c r="Q119" s="307"/>
      <c r="R119" s="197"/>
    </row>
    <row r="120" spans="1:20" ht="15">
      <c r="A120" s="42" t="s">
        <v>249</v>
      </c>
      <c r="B120" s="43" t="s">
        <v>250</v>
      </c>
      <c r="C120" s="44">
        <f t="shared" ref="C120:O120" si="110">SUM(C117:C119)</f>
        <v>63.583333333333336</v>
      </c>
      <c r="D120" s="44">
        <f t="shared" si="110"/>
        <v>63.583333333333336</v>
      </c>
      <c r="E120" s="44">
        <f t="shared" si="110"/>
        <v>63.583333333333336</v>
      </c>
      <c r="F120" s="44">
        <f t="shared" si="110"/>
        <v>63.583333333333336</v>
      </c>
      <c r="G120" s="44">
        <f t="shared" si="110"/>
        <v>63.583333333333336</v>
      </c>
      <c r="H120" s="44">
        <f t="shared" si="110"/>
        <v>63.583333333333336</v>
      </c>
      <c r="I120" s="44">
        <f t="shared" si="110"/>
        <v>63.583333333333336</v>
      </c>
      <c r="J120" s="44">
        <f t="shared" si="110"/>
        <v>63.583333333333336</v>
      </c>
      <c r="K120" s="44">
        <f t="shared" si="110"/>
        <v>63.583333333333336</v>
      </c>
      <c r="L120" s="44">
        <f t="shared" si="110"/>
        <v>63.583333333333336</v>
      </c>
      <c r="M120" s="44">
        <f t="shared" si="110"/>
        <v>63.583333333333336</v>
      </c>
      <c r="N120" s="44">
        <f t="shared" si="110"/>
        <v>63.583333333333336</v>
      </c>
      <c r="O120" s="45">
        <f t="shared" si="110"/>
        <v>763</v>
      </c>
      <c r="P120" s="45"/>
      <c r="Q120" s="240"/>
      <c r="R120" s="197"/>
    </row>
    <row r="121" spans="1:20" ht="15">
      <c r="A121" s="27" t="s">
        <v>251</v>
      </c>
      <c r="B121" s="22" t="s">
        <v>252</v>
      </c>
      <c r="C121" s="58">
        <f>O121/12</f>
        <v>0</v>
      </c>
      <c r="D121" s="58">
        <f>C121</f>
        <v>0</v>
      </c>
      <c r="E121" s="58">
        <f t="shared" ref="E121:N121" si="111">D121</f>
        <v>0</v>
      </c>
      <c r="F121" s="58">
        <f t="shared" si="111"/>
        <v>0</v>
      </c>
      <c r="G121" s="58">
        <f t="shared" si="111"/>
        <v>0</v>
      </c>
      <c r="H121" s="58">
        <f t="shared" si="111"/>
        <v>0</v>
      </c>
      <c r="I121" s="58">
        <f t="shared" si="111"/>
        <v>0</v>
      </c>
      <c r="J121" s="58">
        <f t="shared" si="111"/>
        <v>0</v>
      </c>
      <c r="K121" s="58">
        <f t="shared" si="111"/>
        <v>0</v>
      </c>
      <c r="L121" s="58">
        <f t="shared" si="111"/>
        <v>0</v>
      </c>
      <c r="M121" s="58">
        <f t="shared" si="111"/>
        <v>0</v>
      </c>
      <c r="N121" s="58">
        <f t="shared" si="111"/>
        <v>0</v>
      </c>
      <c r="O121" s="45">
        <v>0</v>
      </c>
      <c r="P121" s="45"/>
      <c r="Q121" s="307"/>
      <c r="R121" s="197"/>
    </row>
    <row r="122" spans="1:20" ht="15">
      <c r="A122" s="27" t="s">
        <v>253</v>
      </c>
      <c r="B122" s="22" t="s">
        <v>254</v>
      </c>
      <c r="C122" s="58">
        <f>O122/12</f>
        <v>7578.333333333333</v>
      </c>
      <c r="D122" s="58">
        <f t="shared" ref="D122:N122" si="112">C122</f>
        <v>7578.333333333333</v>
      </c>
      <c r="E122" s="58">
        <f t="shared" si="112"/>
        <v>7578.333333333333</v>
      </c>
      <c r="F122" s="58">
        <f t="shared" si="112"/>
        <v>7578.333333333333</v>
      </c>
      <c r="G122" s="58">
        <f t="shared" si="112"/>
        <v>7578.333333333333</v>
      </c>
      <c r="H122" s="58">
        <f t="shared" si="112"/>
        <v>7578.333333333333</v>
      </c>
      <c r="I122" s="58">
        <f t="shared" si="112"/>
        <v>7578.333333333333</v>
      </c>
      <c r="J122" s="58">
        <f t="shared" si="112"/>
        <v>7578.333333333333</v>
      </c>
      <c r="K122" s="58">
        <f t="shared" si="112"/>
        <v>7578.333333333333</v>
      </c>
      <c r="L122" s="58">
        <f t="shared" si="112"/>
        <v>7578.333333333333</v>
      </c>
      <c r="M122" s="58">
        <f t="shared" si="112"/>
        <v>7578.333333333333</v>
      </c>
      <c r="N122" s="58">
        <f t="shared" si="112"/>
        <v>7578.333333333333</v>
      </c>
      <c r="O122" s="45">
        <v>90940</v>
      </c>
      <c r="P122" s="44"/>
      <c r="Q122" s="307"/>
      <c r="R122" s="197"/>
    </row>
    <row r="123" spans="1:20" ht="15">
      <c r="A123" s="27" t="s">
        <v>255</v>
      </c>
      <c r="B123" s="22" t="s">
        <v>256</v>
      </c>
      <c r="C123" s="58">
        <f>O123/12</f>
        <v>0</v>
      </c>
      <c r="D123" s="58">
        <f t="shared" ref="D123:N123" si="113">C123</f>
        <v>0</v>
      </c>
      <c r="E123" s="58">
        <f t="shared" si="113"/>
        <v>0</v>
      </c>
      <c r="F123" s="58">
        <f t="shared" si="113"/>
        <v>0</v>
      </c>
      <c r="G123" s="58">
        <f t="shared" si="113"/>
        <v>0</v>
      </c>
      <c r="H123" s="58">
        <f t="shared" si="113"/>
        <v>0</v>
      </c>
      <c r="I123" s="58">
        <f t="shared" si="113"/>
        <v>0</v>
      </c>
      <c r="J123" s="58">
        <f t="shared" si="113"/>
        <v>0</v>
      </c>
      <c r="K123" s="58">
        <f t="shared" si="113"/>
        <v>0</v>
      </c>
      <c r="L123" s="58">
        <f t="shared" si="113"/>
        <v>0</v>
      </c>
      <c r="M123" s="58">
        <f t="shared" si="113"/>
        <v>0</v>
      </c>
      <c r="N123" s="58">
        <f t="shared" si="113"/>
        <v>0</v>
      </c>
      <c r="O123" s="45">
        <v>0</v>
      </c>
      <c r="P123" s="197"/>
      <c r="Q123" s="148"/>
      <c r="R123" s="197"/>
    </row>
    <row r="124" spans="1:20" ht="15">
      <c r="A124" s="42" t="s">
        <v>257</v>
      </c>
      <c r="B124" s="43" t="s">
        <v>258</v>
      </c>
      <c r="C124" s="44">
        <f t="shared" ref="C124:O124" si="114">SUM(C121:C123)</f>
        <v>7578.333333333333</v>
      </c>
      <c r="D124" s="44">
        <f t="shared" si="114"/>
        <v>7578.333333333333</v>
      </c>
      <c r="E124" s="44">
        <f t="shared" si="114"/>
        <v>7578.333333333333</v>
      </c>
      <c r="F124" s="44">
        <f t="shared" si="114"/>
        <v>7578.333333333333</v>
      </c>
      <c r="G124" s="44">
        <f t="shared" si="114"/>
        <v>7578.333333333333</v>
      </c>
      <c r="H124" s="44">
        <f t="shared" si="114"/>
        <v>7578.333333333333</v>
      </c>
      <c r="I124" s="44">
        <f t="shared" si="114"/>
        <v>7578.333333333333</v>
      </c>
      <c r="J124" s="44">
        <f t="shared" si="114"/>
        <v>7578.333333333333</v>
      </c>
      <c r="K124" s="44">
        <f t="shared" si="114"/>
        <v>7578.333333333333</v>
      </c>
      <c r="L124" s="44">
        <f t="shared" si="114"/>
        <v>7578.333333333333</v>
      </c>
      <c r="M124" s="44">
        <f t="shared" si="114"/>
        <v>7578.333333333333</v>
      </c>
      <c r="N124" s="44">
        <f t="shared" si="114"/>
        <v>7578.333333333333</v>
      </c>
      <c r="O124" s="45">
        <f t="shared" si="114"/>
        <v>90940</v>
      </c>
      <c r="P124" s="197"/>
      <c r="Q124" s="39"/>
      <c r="R124" s="197"/>
    </row>
    <row r="125" spans="1:20" ht="15">
      <c r="A125" s="42" t="s">
        <v>259</v>
      </c>
      <c r="B125" s="43" t="s">
        <v>260</v>
      </c>
      <c r="C125" s="44">
        <f t="shared" ref="C125:N125" si="115">SUM(C117:C119)+SUM(C121:C123)</f>
        <v>7641.9166666666661</v>
      </c>
      <c r="D125" s="44">
        <f t="shared" si="115"/>
        <v>7641.9166666666661</v>
      </c>
      <c r="E125" s="44">
        <f t="shared" si="115"/>
        <v>7641.9166666666661</v>
      </c>
      <c r="F125" s="44">
        <f t="shared" si="115"/>
        <v>7641.9166666666661</v>
      </c>
      <c r="G125" s="44">
        <f t="shared" si="115"/>
        <v>7641.9166666666661</v>
      </c>
      <c r="H125" s="44">
        <f t="shared" si="115"/>
        <v>7641.9166666666661</v>
      </c>
      <c r="I125" s="44">
        <f t="shared" si="115"/>
        <v>7641.9166666666661</v>
      </c>
      <c r="J125" s="44">
        <f t="shared" si="115"/>
        <v>7641.9166666666661</v>
      </c>
      <c r="K125" s="44">
        <f t="shared" si="115"/>
        <v>7641.9166666666661</v>
      </c>
      <c r="L125" s="44">
        <f t="shared" si="115"/>
        <v>7641.9166666666661</v>
      </c>
      <c r="M125" s="44">
        <f t="shared" si="115"/>
        <v>7641.9166666666661</v>
      </c>
      <c r="N125" s="44">
        <f t="shared" si="115"/>
        <v>7641.9166666666661</v>
      </c>
      <c r="O125" s="45">
        <f>O120-O124</f>
        <v>-90177</v>
      </c>
      <c r="P125" s="197"/>
      <c r="Q125" s="197"/>
      <c r="R125" s="197"/>
    </row>
    <row r="126" spans="1:20" ht="15">
      <c r="A126" s="120" t="s">
        <v>261</v>
      </c>
      <c r="B126" s="121" t="s">
        <v>262</v>
      </c>
      <c r="C126" s="122">
        <f t="shared" ref="C126:N126" si="116">(SUM(C2:C7)+SUM(C9:C14)+SUM(C16:C17))-(SUM(C20:C22)+SUM(C24:C57)+SUM(C59:C60)+SUM(C62:C70)+SUM(C72:C113))+SUM(C117:C119)-SUM(C121:C123)</f>
        <v>-13321.895733441575</v>
      </c>
      <c r="D126" s="122">
        <f t="shared" si="116"/>
        <v>-53134.395733441575</v>
      </c>
      <c r="E126" s="122">
        <f t="shared" si="116"/>
        <v>-53134.395733441575</v>
      </c>
      <c r="F126" s="122">
        <f t="shared" si="116"/>
        <v>-53134.395733441575</v>
      </c>
      <c r="G126" s="122">
        <f t="shared" si="116"/>
        <v>-73534.926046108245</v>
      </c>
      <c r="H126" s="122">
        <f t="shared" si="116"/>
        <v>-155023.00240010838</v>
      </c>
      <c r="I126" s="122">
        <f t="shared" si="116"/>
        <v>-86484.926046108245</v>
      </c>
      <c r="J126" s="122">
        <f t="shared" si="116"/>
        <v>-26302.560921108234</v>
      </c>
      <c r="K126" s="122">
        <f t="shared" si="116"/>
        <v>-26302.560921108234</v>
      </c>
      <c r="L126" s="122">
        <f t="shared" si="116"/>
        <v>-26302.560921108234</v>
      </c>
      <c r="M126" s="122">
        <f t="shared" si="116"/>
        <v>69498.119078891701</v>
      </c>
      <c r="N126" s="122">
        <f t="shared" si="116"/>
        <v>14818.975328891771</v>
      </c>
      <c r="O126" s="123">
        <f>O116+O125</f>
        <v>322409.47421836667</v>
      </c>
      <c r="P126" s="197"/>
      <c r="Q126" s="197"/>
      <c r="R126" s="197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Veiledning</vt:lpstr>
      <vt:lpstr>Kontoplan</vt:lpstr>
      <vt:lpstr>Inntekter</vt:lpstr>
      <vt:lpstr>Grunnlag lønn</vt:lpstr>
      <vt:lpstr>Årslønn 2020 Ansatte</vt:lpstr>
      <vt:lpstr>Lønnsbudsjett 2020</vt:lpstr>
      <vt:lpstr>Prognose 31.12.19</vt:lpstr>
      <vt:lpstr>Sheet1</vt:lpstr>
      <vt:lpstr>Periodisert budsjett 2020</vt:lpstr>
      <vt:lpstr>Sammenstilling</vt:lpstr>
      <vt:lpstr>Oversikt</vt:lpstr>
    </vt:vector>
  </TitlesOfParts>
  <Company>Private Barnehagers Landsforbund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Synnøve</dc:creator>
  <cp:lastModifiedBy>Villaveien</cp:lastModifiedBy>
  <cp:lastPrinted>2018-04-09T06:43:20Z</cp:lastPrinted>
  <dcterms:created xsi:type="dcterms:W3CDTF">2007-11-22T11:38:30Z</dcterms:created>
  <dcterms:modified xsi:type="dcterms:W3CDTF">2020-02-24T13:54:20Z</dcterms:modified>
</cp:coreProperties>
</file>